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2" yWindow="612" windowWidth="17400" windowHeight="7680"/>
  </bookViews>
  <sheets>
    <sheet name="FY16 Budget Details" sheetId="10" r:id="rId1"/>
    <sheet name="FY15 Change log" sheetId="18" state="hidden" r:id="rId2"/>
    <sheet name="FY14 Budget Outline" sheetId="11" state="hidden" r:id="rId3"/>
    <sheet name="FY13 Change log" sheetId="12" state="hidden" r:id="rId4"/>
    <sheet name="FY14 Change log" sheetId="14" state="hidden" r:id="rId5"/>
    <sheet name="FY13 Budget Outline" sheetId="15" state="hidden" r:id="rId6"/>
    <sheet name="FY13 Budget Details" sheetId="16" state="hidden" r:id="rId7"/>
    <sheet name="IT" sheetId="19" state="hidden" r:id="rId8"/>
  </sheets>
  <definedNames>
    <definedName name="InflationInc" localSheetId="6">#REF!</definedName>
    <definedName name="InflationInc" localSheetId="5">#REF!</definedName>
    <definedName name="InflationInc" localSheetId="4">#REF!</definedName>
    <definedName name="InflationInc" localSheetId="1">#REF!</definedName>
    <definedName name="InflationInc" localSheetId="0">#REF!</definedName>
    <definedName name="InflationInc">#REF!</definedName>
    <definedName name="InflationIncrease" localSheetId="1">#REF!</definedName>
    <definedName name="InflationIncrease">#REF!</definedName>
    <definedName name="_xlnm.Print_Area" localSheetId="6">'FY13 Budget Details'!$A$1:$J$231</definedName>
    <definedName name="_xlnm.Print_Area" localSheetId="5">'FY13 Budget Outline'!$A$1:$E$46</definedName>
    <definedName name="_xlnm.Print_Area" localSheetId="2">'FY14 Budget Outline'!$A$1:$E$44</definedName>
    <definedName name="_xlnm.Print_Area" localSheetId="0">'FY16 Budget Details'!$B$2:$I$210</definedName>
    <definedName name="_xlnm.Print_Titles" localSheetId="6">'FY13 Budget Details'!$1:$4</definedName>
    <definedName name="_xlnm.Print_Titles" localSheetId="0">'FY16 Budget Details'!$2:$5</definedName>
    <definedName name="SalaryAll" localSheetId="6">#REF!,#REF!</definedName>
    <definedName name="SalaryAll" localSheetId="4">#REF!,#REF!</definedName>
    <definedName name="SalaryAll" localSheetId="1">#REF!,#REF!</definedName>
    <definedName name="SalaryAll" localSheetId="0">#REF!,#REF!</definedName>
    <definedName name="SalaryAll">#REF!,#REF!</definedName>
    <definedName name="SalaryBox" localSheetId="6">#REF!</definedName>
    <definedName name="SalaryBox" localSheetId="4">#REF!</definedName>
    <definedName name="SalaryBox" localSheetId="1">#REF!</definedName>
    <definedName name="SalaryBox" localSheetId="0">#REF!</definedName>
    <definedName name="SalaryBox">#REF!</definedName>
    <definedName name="SalaryInc" localSheetId="6">#REF!</definedName>
    <definedName name="SalaryInc" localSheetId="4">#REF!</definedName>
    <definedName name="SalaryInc" localSheetId="1">#REF!</definedName>
    <definedName name="SalaryInc" localSheetId="0">#REF!</definedName>
    <definedName name="SalaryInc">#REF!</definedName>
    <definedName name="SalaryInc2">#REF!</definedName>
    <definedName name="SalaryPercent" localSheetId="6">#REF!</definedName>
    <definedName name="SalaryPercent" localSheetId="4">#REF!</definedName>
    <definedName name="SalaryPercent" localSheetId="1">#REF!</definedName>
    <definedName name="SalaryPercent" localSheetId="0">#REF!</definedName>
    <definedName name="SalaryPercent">#REF!</definedName>
  </definedNames>
  <calcPr calcId="145621"/>
</workbook>
</file>

<file path=xl/calcChain.xml><?xml version="1.0" encoding="utf-8"?>
<calcChain xmlns="http://schemas.openxmlformats.org/spreadsheetml/2006/main">
  <c r="I35" i="10" l="1"/>
  <c r="H35" i="10"/>
  <c r="I130" i="10" l="1"/>
  <c r="H130" i="10"/>
  <c r="I179" i="10" l="1"/>
  <c r="I93" i="10"/>
  <c r="I176" i="10" l="1"/>
  <c r="I178" i="10"/>
  <c r="I177" i="10"/>
  <c r="H132" i="10" l="1"/>
  <c r="I47" i="10" l="1"/>
  <c r="I169" i="10"/>
  <c r="H90" i="10"/>
  <c r="I90" i="10"/>
  <c r="E205" i="10" l="1"/>
  <c r="G205" i="10"/>
  <c r="F205" i="10"/>
  <c r="H104" i="10" l="1"/>
  <c r="I170" i="10"/>
  <c r="I25" i="10" l="1"/>
  <c r="H25" i="10"/>
  <c r="D23" i="19" l="1"/>
  <c r="A35" i="19"/>
  <c r="I14" i="19" l="1"/>
  <c r="I12" i="19"/>
  <c r="I19" i="19"/>
  <c r="I17" i="19"/>
  <c r="I18" i="19"/>
  <c r="I16" i="19"/>
  <c r="I10" i="19"/>
  <c r="I15" i="19"/>
  <c r="I13" i="19"/>
  <c r="C22" i="19"/>
  <c r="H25" i="19"/>
  <c r="E25" i="19"/>
  <c r="B25" i="19"/>
  <c r="I23" i="19"/>
  <c r="F22" i="19"/>
  <c r="G11" i="19"/>
  <c r="I11" i="19" s="1"/>
  <c r="G9" i="19"/>
  <c r="C9" i="19"/>
  <c r="F8" i="19"/>
  <c r="F25" i="19" s="1"/>
  <c r="D8" i="19"/>
  <c r="C8" i="19"/>
  <c r="I22" i="19" l="1"/>
  <c r="D25" i="19"/>
  <c r="I8" i="19"/>
  <c r="G25" i="19"/>
  <c r="I9" i="19"/>
  <c r="C25" i="19"/>
  <c r="I25" i="19" l="1"/>
  <c r="I180" i="10" l="1"/>
  <c r="I137" i="10" l="1"/>
  <c r="H68" i="10" l="1"/>
  <c r="I116" i="10" l="1"/>
  <c r="H116" i="10"/>
  <c r="I15" i="11" l="1"/>
  <c r="I9" i="11"/>
  <c r="D27" i="11" l="1"/>
  <c r="I124" i="10" l="1"/>
  <c r="H124" i="10"/>
  <c r="I25" i="11" l="1"/>
  <c r="I24" i="11"/>
  <c r="N224" i="16" l="1"/>
  <c r="N223" i="16"/>
  <c r="N222" i="16"/>
  <c r="N221" i="16"/>
  <c r="N220" i="16"/>
  <c r="N219" i="16"/>
  <c r="N218" i="16"/>
  <c r="N217" i="16"/>
  <c r="N216" i="16"/>
  <c r="N215" i="16"/>
  <c r="N214" i="16"/>
  <c r="N213" i="16"/>
  <c r="N212" i="16"/>
  <c r="N21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85" i="16"/>
  <c r="N184" i="16"/>
  <c r="N183" i="16"/>
  <c r="N182" i="16"/>
  <c r="N181" i="16"/>
  <c r="N180" i="16"/>
  <c r="N179" i="16"/>
  <c r="N178" i="16"/>
  <c r="N177" i="16"/>
  <c r="N17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226" i="16" l="1"/>
  <c r="N1" i="16" s="1"/>
  <c r="I16" i="11" l="1"/>
  <c r="D43" i="11" l="1"/>
  <c r="H110" i="10" l="1"/>
  <c r="I110" i="10"/>
  <c r="H137" i="10"/>
  <c r="I158" i="10"/>
  <c r="H158" i="10"/>
  <c r="I201" i="10"/>
  <c r="H201" i="10"/>
  <c r="I186" i="10"/>
  <c r="H186" i="10"/>
  <c r="H180" i="10"/>
  <c r="I174" i="10"/>
  <c r="H174" i="10"/>
  <c r="H170" i="10"/>
  <c r="I163" i="10"/>
  <c r="H163" i="10"/>
  <c r="I155" i="10"/>
  <c r="H155" i="10"/>
  <c r="I151" i="10"/>
  <c r="H151" i="10"/>
  <c r="I120" i="10"/>
  <c r="H120" i="10"/>
  <c r="I105" i="10"/>
  <c r="H105" i="10"/>
  <c r="I102" i="10"/>
  <c r="H102" i="10"/>
  <c r="I78" i="10"/>
  <c r="H78" i="10"/>
  <c r="I74" i="10"/>
  <c r="H74" i="10"/>
  <c r="I68" i="10"/>
  <c r="I63" i="10"/>
  <c r="H63" i="10"/>
  <c r="I57" i="10"/>
  <c r="H57" i="10"/>
  <c r="I49" i="10"/>
  <c r="H49" i="10"/>
  <c r="H42" i="10"/>
  <c r="I42" i="10"/>
  <c r="I31" i="10"/>
  <c r="H31" i="10"/>
  <c r="I16" i="10"/>
  <c r="H16" i="10"/>
  <c r="I191" i="10"/>
  <c r="I194" i="10" s="1"/>
  <c r="H191" i="10"/>
  <c r="H194" i="10" l="1"/>
  <c r="I138" i="10"/>
  <c r="H138" i="10" l="1"/>
  <c r="I203" i="10"/>
  <c r="H203" i="10" l="1"/>
  <c r="H205" i="10" l="1"/>
  <c r="I11" i="11"/>
</calcChain>
</file>

<file path=xl/comments1.xml><?xml version="1.0" encoding="utf-8"?>
<comments xmlns="http://schemas.openxmlformats.org/spreadsheetml/2006/main">
  <authors>
    <author>Lainson, Roy</author>
    <author>rlainson</author>
    <author>Roy Lainson</author>
  </authors>
  <commentList>
    <comment ref="H19" authorId="0">
      <text>
        <r>
          <rPr>
            <b/>
            <sz val="9"/>
            <color indexed="81"/>
            <rFont val="Tahoma"/>
            <family val="2"/>
          </rPr>
          <t>Starting salary of $28,000 + a requested 1% increase.</t>
        </r>
      </text>
    </comment>
    <comment ref="C47" authorId="0">
      <text>
        <r>
          <rPr>
            <b/>
            <sz val="9"/>
            <color indexed="81"/>
            <rFont val="Tahoma"/>
            <family val="2"/>
          </rPr>
          <t xml:space="preserve">Reval Schedule:
</t>
        </r>
        <r>
          <rPr>
            <sz val="9"/>
            <color indexed="81"/>
            <rFont val="Tahoma"/>
            <family val="2"/>
          </rPr>
          <t>FY14: 3yr reval
FY15: 10yr cyclical reval
FY16: Annual basic reval
FY17: 3yr reval
FY18: Annual basic reval
FY19: Annual basic reval
FY20: 3yr revall</t>
        </r>
      </text>
    </comment>
    <comment ref="I47" authorId="0">
      <text>
        <r>
          <rPr>
            <b/>
            <sz val="9"/>
            <color indexed="81"/>
            <rFont val="Tahoma"/>
            <family val="2"/>
          </rPr>
          <t>Lainson, Roy:</t>
        </r>
        <r>
          <rPr>
            <sz val="9"/>
            <color indexed="81"/>
            <rFont val="Tahoma"/>
            <family val="2"/>
          </rPr>
          <t xml:space="preserve">
A Cyclical Reval is required every 10 years and can be spread out over 2 years. Cost is approx $8,250. Cost will be $4,125 in FY16 and then $4125 + $500 in FY17, then back to $500 in FY18+</t>
        </r>
      </text>
    </comment>
    <comment ref="C53" authorId="1">
      <text>
        <r>
          <rPr>
            <b/>
            <sz val="8"/>
            <color indexed="81"/>
            <rFont val="Tahoma"/>
            <family val="2"/>
          </rPr>
          <t xml:space="preserve">FinCom: </t>
        </r>
        <r>
          <rPr>
            <sz val="8"/>
            <color indexed="81"/>
            <rFont val="Tahoma"/>
            <family val="2"/>
          </rPr>
          <t>stipend reimbursement is required by MGL</t>
        </r>
      </text>
    </comment>
    <comment ref="C62" authorId="1">
      <text>
        <r>
          <rPr>
            <b/>
            <sz val="8"/>
            <color indexed="81"/>
            <rFont val="Tahoma"/>
            <family val="2"/>
          </rPr>
          <t xml:space="preserve">FinCom: </t>
        </r>
        <r>
          <rPr>
            <sz val="8"/>
            <color indexed="81"/>
            <rFont val="Tahoma"/>
            <family val="2"/>
          </rPr>
          <t>stipend reimbursement is required by MGL</t>
        </r>
      </text>
    </comment>
    <comment ref="G67" authorId="2">
      <text>
        <r>
          <rPr>
            <sz val="9"/>
            <color indexed="81"/>
            <rFont val="Tahoma"/>
            <family val="2"/>
          </rPr>
          <t>New books = 0
- MACC Classes ($125 x 4members x 2class/year)  = 1,000 when reduced to 1class/year
- Travel exp to class = 50
- MACC dues = 200
- Postage = 100
- Supplies = 50</t>
        </r>
      </text>
    </comment>
    <comment ref="I72" authorId="0">
      <text>
        <r>
          <rPr>
            <b/>
            <sz val="9"/>
            <color indexed="81"/>
            <rFont val="Tahoma"/>
            <family val="2"/>
          </rPr>
          <t>Lainson, Roy:</t>
        </r>
        <r>
          <rPr>
            <sz val="9"/>
            <color indexed="81"/>
            <rFont val="Tahoma"/>
            <family val="2"/>
          </rPr>
          <t xml:space="preserve">
No new line item, however Expense line increased for purposes of Legal Advice</t>
        </r>
      </text>
    </comment>
    <comment ref="I82" authorId="0">
      <text>
        <r>
          <rPr>
            <b/>
            <sz val="9"/>
            <color indexed="81"/>
            <rFont val="Tahoma"/>
            <family val="2"/>
          </rPr>
          <t>Lainson, Roy:</t>
        </r>
        <r>
          <rPr>
            <sz val="9"/>
            <color indexed="81"/>
            <rFont val="Tahoma"/>
            <family val="2"/>
          </rPr>
          <t xml:space="preserve">
Training cost to be phased in. $2,000 in FY16 and increase again to a total of $4,000 in FY17 and going forward.</t>
        </r>
      </text>
    </comment>
    <comment ref="H86" authorId="0">
      <text>
        <r>
          <rPr>
            <b/>
            <sz val="9"/>
            <color indexed="81"/>
            <rFont val="Tahoma"/>
            <family val="2"/>
          </rPr>
          <t>Lainson, Roy:</t>
        </r>
        <r>
          <rPr>
            <sz val="9"/>
            <color indexed="81"/>
            <rFont val="Tahoma"/>
            <family val="2"/>
          </rPr>
          <t xml:space="preserve">
10,500 includes a one time request of $7,000 for pistols and holsters.</t>
        </r>
      </text>
    </comment>
    <comment ref="C113" authorId="0">
      <text>
        <r>
          <rPr>
            <b/>
            <sz val="9"/>
            <color indexed="81"/>
            <rFont val="Tahoma"/>
            <family val="2"/>
          </rPr>
          <t>Lainson, Roy:</t>
        </r>
        <r>
          <rPr>
            <sz val="9"/>
            <color indexed="81"/>
            <rFont val="Tahoma"/>
            <family val="2"/>
          </rPr>
          <t xml:space="preserve">
Stipend to Animal Inspector not the ACO</t>
        </r>
      </text>
    </comment>
    <comment ref="C129" authorId="0">
      <text>
        <r>
          <rPr>
            <b/>
            <sz val="9"/>
            <color indexed="81"/>
            <rFont val="Tahoma"/>
            <family val="2"/>
          </rPr>
          <t>Lainson, Roy:</t>
        </r>
        <r>
          <rPr>
            <sz val="9"/>
            <color indexed="81"/>
            <rFont val="Tahoma"/>
            <family val="2"/>
          </rPr>
          <t xml:space="preserve">
Beginning with FY15, FinCom agreed to gradually decrease this line by $5k down to zero. In return, the expection is that WES uses School Choice funds to fund major items (boiler, water tanks, roofs, etc…)</t>
        </r>
      </text>
    </comment>
    <comment ref="G132" authorId="0">
      <text>
        <r>
          <rPr>
            <b/>
            <sz val="9"/>
            <color indexed="81"/>
            <rFont val="Tahoma"/>
            <family val="2"/>
          </rPr>
          <t>Lainson, Roy:</t>
        </r>
        <r>
          <rPr>
            <sz val="9"/>
            <color indexed="81"/>
            <rFont val="Tahoma"/>
            <family val="2"/>
          </rPr>
          <t xml:space="preserve">
Wales share = 7.09%</t>
        </r>
      </text>
    </comment>
    <comment ref="I132" authorId="0">
      <text>
        <r>
          <rPr>
            <b/>
            <sz val="9"/>
            <color indexed="81"/>
            <rFont val="Tahoma"/>
            <family val="2"/>
          </rPr>
          <t>Lainson, Roy:</t>
        </r>
        <r>
          <rPr>
            <sz val="9"/>
            <color indexed="81"/>
            <rFont val="Tahoma"/>
            <family val="2"/>
          </rPr>
          <t xml:space="preserve">
Wales share = 7.22%</t>
        </r>
      </text>
    </comment>
    <comment ref="C133" authorId="2">
      <text>
        <r>
          <rPr>
            <b/>
            <sz val="9"/>
            <color indexed="81"/>
            <rFont val="Tahoma"/>
            <family val="2"/>
          </rPr>
          <t>TRSD Debt Schedule:</t>
        </r>
        <r>
          <rPr>
            <sz val="9"/>
            <color indexed="81"/>
            <rFont val="Tahoma"/>
            <family val="2"/>
          </rPr>
          <t xml:space="preserve">
FY13: 46,020 
FY14: 31,212 
FY15: 17,840 
FY16: 7,891 
</t>
        </r>
        <r>
          <rPr>
            <b/>
            <sz val="9"/>
            <color indexed="81"/>
            <rFont val="Tahoma"/>
            <family val="2"/>
          </rPr>
          <t>Start getting $ back:</t>
        </r>
        <r>
          <rPr>
            <sz val="9"/>
            <color indexed="81"/>
            <rFont val="Tahoma"/>
            <family val="2"/>
          </rPr>
          <t xml:space="preserve">
FY17: (1,874)
FY18: (12,470)
FY19: (22,661)
FY20: (32,861)
FY21: (63,139)</t>
        </r>
      </text>
    </comment>
    <comment ref="F141" authorId="0">
      <text>
        <r>
          <rPr>
            <b/>
            <sz val="9"/>
            <color indexed="81"/>
            <rFont val="Tahoma"/>
            <family val="2"/>
          </rPr>
          <t>Lainson, Roy:</t>
        </r>
        <r>
          <rPr>
            <sz val="9"/>
            <color indexed="81"/>
            <rFont val="Tahoma"/>
            <family val="2"/>
          </rPr>
          <t xml:space="preserve">
1.25% increase over FY13</t>
        </r>
      </text>
    </comment>
    <comment ref="G141" authorId="0">
      <text>
        <r>
          <rPr>
            <b/>
            <sz val="9"/>
            <color indexed="81"/>
            <rFont val="Tahoma"/>
            <family val="2"/>
          </rPr>
          <t>Lainson, Roy:</t>
        </r>
        <r>
          <rPr>
            <sz val="9"/>
            <color indexed="81"/>
            <rFont val="Tahoma"/>
            <family val="2"/>
          </rPr>
          <t xml:space="preserve">
1.25% increase over FY14</t>
        </r>
      </text>
    </comment>
    <comment ref="I141" authorId="0">
      <text>
        <r>
          <rPr>
            <b/>
            <sz val="9"/>
            <color indexed="81"/>
            <rFont val="Tahoma"/>
            <family val="2"/>
          </rPr>
          <t>Lainson, Roy:</t>
        </r>
        <r>
          <rPr>
            <sz val="9"/>
            <color indexed="81"/>
            <rFont val="Tahoma"/>
            <family val="2"/>
          </rPr>
          <t xml:space="preserve">
Estimated at 2.0% increase until new union contract is signed in mid 2015.</t>
        </r>
      </text>
    </comment>
    <comment ref="C157" authorId="0">
      <text>
        <r>
          <rPr>
            <sz val="9"/>
            <color indexed="81"/>
            <rFont val="Tahoma"/>
            <family val="2"/>
          </rPr>
          <t>$3,000 in FY12 was a full Full cleaning (3,000) will most likely need for the next 5 yrs starting FY12.</t>
        </r>
      </text>
    </comment>
    <comment ref="G157" authorId="0">
      <text>
        <r>
          <rPr>
            <b/>
            <sz val="9"/>
            <color indexed="81"/>
            <rFont val="Tahoma"/>
            <family val="2"/>
          </rPr>
          <t>Lainson, Roy:</t>
        </r>
        <r>
          <rPr>
            <sz val="9"/>
            <color indexed="81"/>
            <rFont val="Tahoma"/>
            <family val="2"/>
          </rPr>
          <t xml:space="preserve">
None, due to FishKill</t>
        </r>
      </text>
    </comment>
    <comment ref="I169" authorId="0">
      <text>
        <r>
          <rPr>
            <b/>
            <sz val="9"/>
            <color indexed="81"/>
            <rFont val="Tahoma"/>
            <family val="2"/>
          </rPr>
          <t>Lainson, Roy:</t>
        </r>
        <r>
          <rPr>
            <sz val="9"/>
            <color indexed="81"/>
            <rFont val="Tahoma"/>
            <family val="2"/>
          </rPr>
          <t xml:space="preserve">
Includes $600 increase from new Annual COA Software licensing exp. + $1,020 new Annual elevator licensing requirement.
</t>
        </r>
      </text>
    </comment>
    <comment ref="G179" authorId="0">
      <text>
        <r>
          <rPr>
            <sz val="9"/>
            <color indexed="81"/>
            <rFont val="Tahoma"/>
            <family val="2"/>
          </rPr>
          <t>Per Library Director, the total amount required in FY15 to maintain Certification is $48,505. An additional amount of $308.49 was added to Lib Exp to reach this total.</t>
        </r>
      </text>
    </comment>
    <comment ref="C180" authorId="0">
      <text>
        <r>
          <rPr>
            <b/>
            <sz val="9"/>
            <color indexed="81"/>
            <rFont val="Tahoma"/>
            <family val="2"/>
          </rPr>
          <t>MINIMUM FUNDING REQUIREMENT</t>
        </r>
        <r>
          <rPr>
            <sz val="9"/>
            <color indexed="81"/>
            <rFont val="Tahoma"/>
            <family val="2"/>
          </rPr>
          <t xml:space="preserve">
Massachusetts General Law (M.G.L., c.78, s.19A), states that a municipality must appropriate a figure of at least the average of the last 3 years' municipal appropriations to the library for operations, increased by 2.5%, in order to be certified for State Aid to Public Libraries
FY11 Total Budget: = $46,326.66
Min. FY14 Funding = $47,546.00</t>
        </r>
      </text>
    </comment>
    <comment ref="I180" authorId="0">
      <text>
        <r>
          <rPr>
            <sz val="9"/>
            <color indexed="81"/>
            <rFont val="Tahoma"/>
            <family val="2"/>
          </rPr>
          <t>Prior year Certified Amounts:
FY13 = 47,680
FY14 = 48,765
FY15 = 49,035</t>
        </r>
        <r>
          <rPr>
            <b/>
            <sz val="9"/>
            <color indexed="81"/>
            <rFont val="Tahoma"/>
            <charset val="1"/>
          </rPr>
          <t xml:space="preserve">
Min required for FY16 = </t>
        </r>
        <r>
          <rPr>
            <sz val="9"/>
            <color indexed="81"/>
            <rFont val="Tahoma"/>
            <family val="2"/>
          </rPr>
          <t>$49,706
=($145,480 / 3) * 1.025</t>
        </r>
      </text>
    </comment>
    <comment ref="C188" authorId="1">
      <text>
        <r>
          <rPr>
            <b/>
            <sz val="8"/>
            <color indexed="81"/>
            <rFont val="Tahoma"/>
            <family val="2"/>
          </rPr>
          <t>Principal Pmt</t>
        </r>
        <r>
          <rPr>
            <sz val="8"/>
            <color indexed="81"/>
            <rFont val="Tahoma"/>
            <family val="2"/>
          </rPr>
          <t xml:space="preserve"> =
20k/year + Int.
</t>
        </r>
        <r>
          <rPr>
            <b/>
            <sz val="8"/>
            <color indexed="81"/>
            <rFont val="Tahoma"/>
            <family val="2"/>
          </rPr>
          <t>Interest Amounts</t>
        </r>
        <r>
          <rPr>
            <sz val="8"/>
            <color indexed="81"/>
            <rFont val="Tahoma"/>
            <family val="2"/>
          </rPr>
          <t xml:space="preserve">
FY14 = 3,090
FY15 = 2,060
FY16 = 1,030</t>
        </r>
      </text>
    </comment>
    <comment ref="D192" authorId="0">
      <text>
        <r>
          <rPr>
            <sz val="9"/>
            <color indexed="81"/>
            <rFont val="Tahoma"/>
            <family val="2"/>
          </rPr>
          <t>Dam Inspc = 1500
Hwy Trk note = 15,232</t>
        </r>
      </text>
    </comment>
  </commentList>
</comments>
</file>

<file path=xl/comments2.xml><?xml version="1.0" encoding="utf-8"?>
<comments xmlns="http://schemas.openxmlformats.org/spreadsheetml/2006/main">
  <authors>
    <author>Lainson, Roy</author>
  </authors>
  <commentList>
    <comment ref="E7" authorId="0">
      <text>
        <r>
          <rPr>
            <sz val="9"/>
            <color indexed="81"/>
            <rFont val="Tahoma"/>
            <family val="2"/>
          </rPr>
          <t>FY14 Gov Budget = 
3,060</t>
        </r>
        <r>
          <rPr>
            <b/>
            <sz val="9"/>
            <color indexed="81"/>
            <rFont val="Tahoma"/>
            <family val="2"/>
          </rPr>
          <t xml:space="preserve">
</t>
        </r>
      </text>
    </comment>
    <comment ref="E8" authorId="0">
      <text>
        <r>
          <rPr>
            <sz val="9"/>
            <color indexed="81"/>
            <rFont val="Tahoma"/>
            <family val="2"/>
          </rPr>
          <t>FY14 Gov Budget = 
1,141</t>
        </r>
        <r>
          <rPr>
            <b/>
            <sz val="9"/>
            <color indexed="81"/>
            <rFont val="Tahoma"/>
            <family val="2"/>
          </rPr>
          <t xml:space="preserve">
</t>
        </r>
      </text>
    </comment>
    <comment ref="E10" authorId="0">
      <text>
        <r>
          <rPr>
            <sz val="9"/>
            <color indexed="81"/>
            <rFont val="Tahoma"/>
            <family val="2"/>
          </rPr>
          <t xml:space="preserve">FY13, value was originally 92,550, but was lowered to 81,500 per Deb Boyd. Eventually ended up going to 132,902 in FY13.
Gov Budget calls for 42,781 in FY14.
</t>
        </r>
      </text>
    </comment>
    <comment ref="B15" authorId="0">
      <text>
        <r>
          <rPr>
            <sz val="9"/>
            <color indexed="81"/>
            <rFont val="Tahoma"/>
            <family val="2"/>
          </rPr>
          <t>FY14 Gov Budget = 
734,059</t>
        </r>
        <r>
          <rPr>
            <b/>
            <sz val="9"/>
            <color indexed="81"/>
            <rFont val="Tahoma"/>
            <family val="2"/>
          </rPr>
          <t xml:space="preserve">
</t>
        </r>
      </text>
    </comment>
    <comment ref="B17" authorId="0">
      <text>
        <r>
          <rPr>
            <sz val="9"/>
            <color indexed="81"/>
            <rFont val="Tahoma"/>
            <family val="2"/>
          </rPr>
          <t>FY14 Gov Budget = 9219</t>
        </r>
      </text>
    </comment>
    <comment ref="D17" authorId="0">
      <text>
        <r>
          <rPr>
            <sz val="9"/>
            <color indexed="81"/>
            <rFont val="Tahoma"/>
            <family val="2"/>
          </rPr>
          <t>Total needed is approx. $10,000 every 5 years. Next inspection is FY18.</t>
        </r>
      </text>
    </comment>
    <comment ref="B18" authorId="0">
      <text>
        <r>
          <rPr>
            <sz val="9"/>
            <color indexed="81"/>
            <rFont val="Tahoma"/>
            <family val="2"/>
          </rPr>
          <t>FY14 Gov Budget:
10,935. This is new, not counting on it.</t>
        </r>
      </text>
    </comment>
    <comment ref="D18" authorId="0">
      <text>
        <r>
          <rPr>
            <sz val="9"/>
            <color indexed="81"/>
            <rFont val="Tahoma"/>
            <family val="2"/>
          </rPr>
          <t>Total needed is approx. $12,000 every three years. Next audit will be in FY16 for FY15.</t>
        </r>
      </text>
    </comment>
    <comment ref="B19" authorId="0">
      <text>
        <r>
          <rPr>
            <sz val="9"/>
            <color indexed="81"/>
            <rFont val="Tahoma"/>
            <family val="2"/>
          </rPr>
          <t>FY14 Gov Budget = 
8,683</t>
        </r>
      </text>
    </comment>
    <comment ref="B20" authorId="0">
      <text>
        <r>
          <rPr>
            <sz val="9"/>
            <color indexed="81"/>
            <rFont val="Tahoma"/>
            <family val="2"/>
          </rPr>
          <t>FY14 Gov Budget = 
26,086</t>
        </r>
      </text>
    </comment>
    <comment ref="B25" authorId="0">
      <text>
        <r>
          <rPr>
            <sz val="9"/>
            <color indexed="81"/>
            <rFont val="Tahoma"/>
            <family val="2"/>
          </rPr>
          <t>FY13 Free Cash =
10,000</t>
        </r>
      </text>
    </comment>
    <comment ref="B35" authorId="0">
      <text>
        <r>
          <rPr>
            <b/>
            <sz val="9"/>
            <color indexed="81"/>
            <rFont val="Tahoma"/>
            <family val="2"/>
          </rPr>
          <t xml:space="preserve">FinCom:
</t>
        </r>
        <r>
          <rPr>
            <sz val="9"/>
            <color indexed="81"/>
            <rFont val="Tahoma"/>
            <family val="2"/>
          </rPr>
          <t>Use whole dollar values</t>
        </r>
      </text>
    </comment>
  </commentList>
</comments>
</file>

<file path=xl/comments3.xml><?xml version="1.0" encoding="utf-8"?>
<comments xmlns="http://schemas.openxmlformats.org/spreadsheetml/2006/main">
  <authors>
    <author>Lainson, Roy</author>
    <author>Roy Lainson</author>
  </authors>
  <commentList>
    <comment ref="E10" authorId="0">
      <text>
        <r>
          <rPr>
            <sz val="9"/>
            <color indexed="81"/>
            <rFont val="Tahoma"/>
            <family val="2"/>
          </rPr>
          <t>Was originally 92,550, but was lowered to 81,500 per Deb Boyd.</t>
        </r>
      </text>
    </comment>
    <comment ref="D17" authorId="0">
      <text>
        <r>
          <rPr>
            <sz val="9"/>
            <color indexed="81"/>
            <rFont val="Tahoma"/>
            <family val="2"/>
          </rPr>
          <t>Total needed is approx. $9,000 every 5 years. Next inspection is 2016.</t>
        </r>
      </text>
    </comment>
    <comment ref="D18" authorId="0">
      <text>
        <r>
          <rPr>
            <sz val="9"/>
            <color indexed="81"/>
            <rFont val="Tahoma"/>
            <family val="2"/>
          </rPr>
          <t>Total needed is approx. $9,000 every three years. Audits occur every 3 years.</t>
        </r>
      </text>
    </comment>
    <comment ref="B37" authorId="1">
      <text>
        <r>
          <rPr>
            <b/>
            <sz val="9"/>
            <color indexed="81"/>
            <rFont val="Tahoma"/>
            <family val="2"/>
          </rPr>
          <t>Roy Lainson:</t>
        </r>
        <r>
          <rPr>
            <sz val="9"/>
            <color indexed="81"/>
            <rFont val="Tahoma"/>
            <family val="2"/>
          </rPr>
          <t xml:space="preserve">
Flowed through FY13 budget.</t>
        </r>
      </text>
    </comment>
  </commentList>
</comments>
</file>

<file path=xl/comments4.xml><?xml version="1.0" encoding="utf-8"?>
<comments xmlns="http://schemas.openxmlformats.org/spreadsheetml/2006/main">
  <authors>
    <author>Roy Lainson</author>
    <author>FinComm</author>
    <author>Lainson, Roy</author>
    <author>rlainson</author>
  </authors>
  <commentList>
    <comment ref="P3" authorId="0">
      <text>
        <r>
          <rPr>
            <b/>
            <sz val="9"/>
            <color indexed="81"/>
            <rFont val="Tahoma"/>
            <family val="2"/>
          </rPr>
          <t>Variance Switch</t>
        </r>
        <r>
          <rPr>
            <sz val="9"/>
            <color indexed="81"/>
            <rFont val="Tahoma"/>
            <family val="2"/>
          </rPr>
          <t xml:space="preserve">
Do not delete. This corresponds to the Compare feature in columns I and J.</t>
        </r>
      </text>
    </comment>
    <comment ref="F10" authorId="1">
      <text>
        <r>
          <rPr>
            <b/>
            <sz val="9"/>
            <color indexed="81"/>
            <rFont val="Tahoma"/>
            <family val="2"/>
          </rPr>
          <t>FinComm:</t>
        </r>
        <r>
          <rPr>
            <sz val="9"/>
            <color indexed="81"/>
            <rFont val="Tahoma"/>
            <family val="2"/>
          </rPr>
          <t xml:space="preserve">
Recommended 17,000 less Central Proc. Of 2,756.55</t>
        </r>
      </text>
    </comment>
    <comment ref="H32" authorId="2">
      <text>
        <r>
          <rPr>
            <b/>
            <sz val="9"/>
            <color indexed="81"/>
            <rFont val="Tahoma"/>
            <family val="2"/>
          </rPr>
          <t>Lainson, Roy:</t>
        </r>
        <r>
          <rPr>
            <sz val="9"/>
            <color indexed="81"/>
            <rFont val="Tahoma"/>
            <family val="2"/>
          </rPr>
          <t xml:space="preserve">
Increase 2,468.79 extra in case of a 3% salary increase in union negotiation.</t>
        </r>
      </text>
    </comment>
    <comment ref="B52" authorId="3">
      <text>
        <r>
          <rPr>
            <b/>
            <sz val="8"/>
            <color indexed="81"/>
            <rFont val="Tahoma"/>
            <family val="2"/>
          </rPr>
          <t xml:space="preserve">FinCom: </t>
        </r>
        <r>
          <rPr>
            <sz val="8"/>
            <color indexed="81"/>
            <rFont val="Tahoma"/>
            <family val="2"/>
          </rPr>
          <t>stipend reimbursement is required by MGL</t>
        </r>
      </text>
    </comment>
    <comment ref="B61" authorId="3">
      <text>
        <r>
          <rPr>
            <b/>
            <sz val="8"/>
            <color indexed="81"/>
            <rFont val="Tahoma"/>
            <family val="2"/>
          </rPr>
          <t xml:space="preserve">FinCom: </t>
        </r>
        <r>
          <rPr>
            <sz val="8"/>
            <color indexed="81"/>
            <rFont val="Tahoma"/>
            <family val="2"/>
          </rPr>
          <t>stipend reimbursement is required by MGL</t>
        </r>
      </text>
    </comment>
    <comment ref="E84" authorId="1">
      <text>
        <r>
          <rPr>
            <b/>
            <sz val="9"/>
            <color indexed="81"/>
            <rFont val="Tahoma"/>
            <family val="2"/>
          </rPr>
          <t>FinComm:</t>
        </r>
        <r>
          <rPr>
            <sz val="9"/>
            <color indexed="81"/>
            <rFont val="Tahoma"/>
            <family val="2"/>
          </rPr>
          <t xml:space="preserve">
One time expense in 2011. Zero for 2012</t>
        </r>
      </text>
    </comment>
    <comment ref="F95" authorId="1">
      <text>
        <r>
          <rPr>
            <b/>
            <sz val="9"/>
            <color indexed="81"/>
            <rFont val="Tahoma"/>
            <family val="2"/>
          </rPr>
          <t>FinComm:</t>
        </r>
        <r>
          <rPr>
            <sz val="9"/>
            <color indexed="81"/>
            <rFont val="Tahoma"/>
            <family val="2"/>
          </rPr>
          <t xml:space="preserve">
Was prev. set by FC to 6500, reduced by 3000 for vehicle maint. Parts</t>
        </r>
      </text>
    </comment>
    <comment ref="F96" authorId="1">
      <text>
        <r>
          <rPr>
            <b/>
            <sz val="9"/>
            <color indexed="81"/>
            <rFont val="Tahoma"/>
            <family val="2"/>
          </rPr>
          <t>FinComm:</t>
        </r>
        <r>
          <rPr>
            <sz val="9"/>
            <color indexed="81"/>
            <rFont val="Tahoma"/>
            <family val="2"/>
          </rPr>
          <t xml:space="preserve">
Was prev. set by FC to 6500, reduced by 3000 for vehicle maint. Parts</t>
        </r>
      </text>
    </comment>
    <comment ref="G101" authorId="2">
      <text>
        <r>
          <rPr>
            <b/>
            <sz val="9"/>
            <color indexed="81"/>
            <rFont val="Tahoma"/>
            <family val="2"/>
          </rPr>
          <t>Lainson, Roy:</t>
        </r>
        <r>
          <rPr>
            <sz val="9"/>
            <color indexed="81"/>
            <rFont val="Tahoma"/>
            <family val="2"/>
          </rPr>
          <t xml:space="preserve">
Estimated at a 2.5% increase. Requested amount not yet received.</t>
        </r>
      </text>
    </comment>
    <comment ref="B149" authorId="0">
      <text>
        <r>
          <rPr>
            <b/>
            <sz val="9"/>
            <color indexed="81"/>
            <rFont val="Tahoma"/>
            <family val="2"/>
          </rPr>
          <t>TRSD Debt Schedule:</t>
        </r>
        <r>
          <rPr>
            <sz val="9"/>
            <color indexed="81"/>
            <rFont val="Tahoma"/>
            <family val="2"/>
          </rPr>
          <t xml:space="preserve">
FY13: 42,522
FY14: 30,738
FY15: 19,577
FY16: 8,503
</t>
        </r>
        <r>
          <rPr>
            <b/>
            <sz val="9"/>
            <color indexed="81"/>
            <rFont val="Tahoma"/>
            <family val="2"/>
          </rPr>
          <t>Start getting $ back:</t>
        </r>
        <r>
          <rPr>
            <sz val="9"/>
            <color indexed="81"/>
            <rFont val="Tahoma"/>
            <family val="2"/>
          </rPr>
          <t xml:space="preserve">
FY17: (1,845)
FY18: (12,280)
FY19: (22,317)
FY20: (32,362)
FY21: (62,180)</t>
        </r>
      </text>
    </comment>
    <comment ref="F162" authorId="3">
      <text>
        <r>
          <rPr>
            <b/>
            <sz val="8"/>
            <color indexed="81"/>
            <rFont val="Tahoma"/>
            <family val="2"/>
          </rPr>
          <t>FinComm:</t>
        </r>
        <r>
          <rPr>
            <sz val="8"/>
            <color indexed="81"/>
            <rFont val="Tahoma"/>
            <family val="2"/>
          </rPr>
          <t xml:space="preserve">
Recommended 12,000 less Central Proc. of 4,164.15</t>
        </r>
      </text>
    </comment>
    <comment ref="F166" authorId="3">
      <text>
        <r>
          <rPr>
            <b/>
            <sz val="8"/>
            <color indexed="81"/>
            <rFont val="Tahoma"/>
            <family val="2"/>
          </rPr>
          <t>FinCom:</t>
        </r>
        <r>
          <rPr>
            <sz val="8"/>
            <color indexed="81"/>
            <rFont val="Tahoma"/>
            <family val="2"/>
          </rPr>
          <t xml:space="preserve"> Separated out 2,000 as new Machinery Rental line item</t>
        </r>
      </text>
    </comment>
    <comment ref="F173" authorId="1">
      <text>
        <r>
          <rPr>
            <b/>
            <sz val="9"/>
            <color indexed="81"/>
            <rFont val="Tahoma"/>
            <family val="2"/>
          </rPr>
          <t>FinComm:</t>
        </r>
        <r>
          <rPr>
            <sz val="9"/>
            <color indexed="81"/>
            <rFont val="Tahoma"/>
            <family val="2"/>
          </rPr>
          <t xml:space="preserve">
Line item $ moved to Central Procur. Line item should be removed for FY13.</t>
        </r>
      </text>
    </comment>
    <comment ref="B174" authorId="2">
      <text>
        <r>
          <rPr>
            <sz val="9"/>
            <color indexed="81"/>
            <rFont val="Tahoma"/>
            <family val="2"/>
          </rPr>
          <t>Approx. $9,000 over 5 years.</t>
        </r>
      </text>
    </comment>
    <comment ref="B175" authorId="2">
      <text>
        <r>
          <rPr>
            <sz val="9"/>
            <color indexed="81"/>
            <rFont val="Tahoma"/>
            <family val="2"/>
          </rPr>
          <t>$3,000 in FY12 was a full Full cleaning (3,000) will most likely need for the next 5 yrs.</t>
        </r>
      </text>
    </comment>
    <comment ref="H184" authorId="0">
      <text>
        <r>
          <rPr>
            <sz val="9"/>
            <color indexed="81"/>
            <rFont val="Tahoma"/>
            <family val="2"/>
          </rPr>
          <t>Represents an hourly increase of 19.25 to 22.00. See 3/08/12 minutes for details. Increased by 2% salary New FY13 salary = 11,440 x 1.02</t>
        </r>
      </text>
    </comment>
    <comment ref="F186" authorId="1">
      <text>
        <r>
          <rPr>
            <b/>
            <sz val="9"/>
            <color indexed="81"/>
            <rFont val="Tahoma"/>
            <family val="2"/>
          </rPr>
          <t>FinCom:</t>
        </r>
        <r>
          <rPr>
            <sz val="9"/>
            <color indexed="81"/>
            <rFont val="Tahoma"/>
            <family val="2"/>
          </rPr>
          <t xml:space="preserve">
Recommended 13,000 less Central Proc. of 3,465.03</t>
        </r>
      </text>
    </comment>
    <comment ref="E195" authorId="1">
      <text>
        <r>
          <rPr>
            <b/>
            <sz val="9"/>
            <color indexed="81"/>
            <rFont val="Tahoma"/>
            <family val="2"/>
          </rPr>
          <t>FinComm:</t>
        </r>
        <r>
          <rPr>
            <sz val="9"/>
            <color indexed="81"/>
            <rFont val="Tahoma"/>
            <family val="2"/>
          </rPr>
          <t xml:space="preserve">
3% for sr tech, 4% for lesser paid tech. If getting raises, why is the total less than last yr?</t>
        </r>
      </text>
    </comment>
    <comment ref="F197" authorId="1">
      <text>
        <r>
          <rPr>
            <b/>
            <sz val="9"/>
            <color indexed="81"/>
            <rFont val="Tahoma"/>
            <family val="2"/>
          </rPr>
          <t>FinComm:</t>
        </r>
        <r>
          <rPr>
            <sz val="9"/>
            <color indexed="81"/>
            <rFont val="Tahoma"/>
            <family val="2"/>
          </rPr>
          <t xml:space="preserve">
Recommended 17,560 less Central Proc. of 1,279.03</t>
        </r>
      </text>
    </comment>
    <comment ref="B198" authorId="2">
      <text>
        <r>
          <rPr>
            <b/>
            <sz val="9"/>
            <color indexed="81"/>
            <rFont val="Tahoma"/>
            <family val="2"/>
          </rPr>
          <t>MINIMUM FUNDING REQUIREMENT</t>
        </r>
        <r>
          <rPr>
            <sz val="9"/>
            <color indexed="81"/>
            <rFont val="Tahoma"/>
            <family val="2"/>
          </rPr>
          <t xml:space="preserve">
Massachusetts General Law (M.G.L., c.78, s.19A), states that a municipality must appropriate a figure of at least the average of the last 3 years' municipal appropriations to the library for operations, increased by 2.5%, in order to be certified for State Aid to Public Libraries</t>
        </r>
      </text>
    </comment>
    <comment ref="F200" authorId="1">
      <text>
        <r>
          <rPr>
            <b/>
            <sz val="9"/>
            <color indexed="81"/>
            <rFont val="Tahoma"/>
            <family val="2"/>
          </rPr>
          <t>FinComm:</t>
        </r>
        <r>
          <rPr>
            <sz val="9"/>
            <color indexed="81"/>
            <rFont val="Tahoma"/>
            <family val="2"/>
          </rPr>
          <t xml:space="preserve">
Recommended 2,800 less Central Proc. Of 100.85</t>
        </r>
      </text>
    </comment>
    <comment ref="B206" authorId="3">
      <text>
        <r>
          <rPr>
            <b/>
            <sz val="8"/>
            <color indexed="81"/>
            <rFont val="Tahoma"/>
            <family val="2"/>
          </rPr>
          <t xml:space="preserve">FinCom:
</t>
        </r>
        <r>
          <rPr>
            <sz val="8"/>
            <color indexed="81"/>
            <rFont val="Tahoma"/>
            <family val="2"/>
          </rPr>
          <t>Last pmt in FY16</t>
        </r>
      </text>
    </comment>
    <comment ref="B211" authorId="2">
      <text>
        <r>
          <rPr>
            <b/>
            <sz val="9"/>
            <color indexed="81"/>
            <rFont val="Tahoma"/>
            <family val="2"/>
          </rPr>
          <t>Lainson, Roy:</t>
        </r>
        <r>
          <rPr>
            <sz val="9"/>
            <color indexed="81"/>
            <rFont val="Tahoma"/>
            <family val="2"/>
          </rPr>
          <t xml:space="preserve">
FY13 is the last year.</t>
        </r>
      </text>
    </comment>
    <comment ref="B216" authorId="2">
      <text>
        <r>
          <rPr>
            <b/>
            <sz val="9"/>
            <color indexed="81"/>
            <rFont val="Tahoma"/>
            <family val="2"/>
          </rPr>
          <t>Lainson, Roy:</t>
        </r>
        <r>
          <rPr>
            <sz val="9"/>
            <color indexed="81"/>
            <rFont val="Tahoma"/>
            <family val="2"/>
          </rPr>
          <t xml:space="preserve">
FY13 is the last year.</t>
        </r>
      </text>
    </comment>
    <comment ref="B217" authorId="2">
      <text>
        <r>
          <rPr>
            <b/>
            <sz val="9"/>
            <color indexed="81"/>
            <rFont val="Tahoma"/>
            <family val="2"/>
          </rPr>
          <t>Lainson, Roy:</t>
        </r>
        <r>
          <rPr>
            <sz val="9"/>
            <color indexed="81"/>
            <rFont val="Tahoma"/>
            <family val="2"/>
          </rPr>
          <t xml:space="preserve">
FY13 is the last year.</t>
        </r>
      </text>
    </comment>
    <comment ref="E221" authorId="1">
      <text>
        <r>
          <rPr>
            <b/>
            <sz val="9"/>
            <color indexed="81"/>
            <rFont val="Tahoma"/>
            <family val="2"/>
          </rPr>
          <t>FinComm:</t>
        </r>
        <r>
          <rPr>
            <sz val="9"/>
            <color indexed="81"/>
            <rFont val="Tahoma"/>
            <family val="2"/>
          </rPr>
          <t xml:space="preserve">
What about interest from the new debt exclusion?</t>
        </r>
      </text>
    </comment>
  </commentList>
</comments>
</file>

<file path=xl/sharedStrings.xml><?xml version="1.0" encoding="utf-8"?>
<sst xmlns="http://schemas.openxmlformats.org/spreadsheetml/2006/main" count="1111" uniqueCount="651">
  <si>
    <t>TOWN OF WALES</t>
  </si>
  <si>
    <t>Financial Management Software</t>
  </si>
  <si>
    <t>Health/Other</t>
  </si>
  <si>
    <t>Custodial</t>
  </si>
  <si>
    <t>Total Salaries</t>
  </si>
  <si>
    <t>Fuel</t>
  </si>
  <si>
    <t>Electricity</t>
  </si>
  <si>
    <t>Telephone</t>
  </si>
  <si>
    <t>Water</t>
  </si>
  <si>
    <t>Vocational Tuition</t>
  </si>
  <si>
    <t>Special Educ Tuition</t>
  </si>
  <si>
    <t>Elementary Transportation</t>
  </si>
  <si>
    <t>Spec Ed &amp; Voc Transportation</t>
  </si>
  <si>
    <t>Vehicle Repair Parts</t>
  </si>
  <si>
    <t>Machinery Rental</t>
  </si>
  <si>
    <t>Police Expenses Cruiser Fuel</t>
  </si>
  <si>
    <t>Grant Research &amp; Writing</t>
  </si>
  <si>
    <t>General Highway</t>
  </si>
  <si>
    <t>100-510-5110</t>
  </si>
  <si>
    <t>BOH Clerk Salary</t>
  </si>
  <si>
    <t>100-510-5100</t>
  </si>
  <si>
    <t>Board of Health Members Stipends</t>
  </si>
  <si>
    <t>100-510-5400</t>
  </si>
  <si>
    <t>BOH Expenses</t>
  </si>
  <si>
    <t>100-541-5400</t>
  </si>
  <si>
    <t>100-541-5110</t>
  </si>
  <si>
    <t>100-541-5120</t>
  </si>
  <si>
    <t>100-543-5710</t>
  </si>
  <si>
    <t>Veterans' Benefits</t>
  </si>
  <si>
    <t>Collector Certification</t>
  </si>
  <si>
    <t>100-161-5100</t>
  </si>
  <si>
    <t>Town Clerk Salary</t>
  </si>
  <si>
    <t>100-161-5110</t>
  </si>
  <si>
    <t>Town Clerk Assistant Salary</t>
  </si>
  <si>
    <t>100-161-5400</t>
  </si>
  <si>
    <t>Town Clerk Expenses</t>
  </si>
  <si>
    <t>100-162-5100</t>
  </si>
  <si>
    <t>Elections &amp; Registration</t>
  </si>
  <si>
    <t>100-171-5100</t>
  </si>
  <si>
    <t>Conservation Comm. Stipends</t>
  </si>
  <si>
    <t>100-171-5400</t>
  </si>
  <si>
    <t>100-543-5400</t>
  </si>
  <si>
    <t>Veterans' Regional Assessment</t>
  </si>
  <si>
    <t>100-610-5100</t>
  </si>
  <si>
    <t>Library Director Salary</t>
  </si>
  <si>
    <t>100-610-5120</t>
  </si>
  <si>
    <t>Librarian Salary</t>
  </si>
  <si>
    <t>100-610-5110</t>
  </si>
  <si>
    <t>Library Custodian</t>
  </si>
  <si>
    <t>100-610-5400</t>
  </si>
  <si>
    <t>100-620-5400</t>
  </si>
  <si>
    <t>100-630-5400</t>
  </si>
  <si>
    <t>Parks and Recreation</t>
  </si>
  <si>
    <t>100-691-5400</t>
  </si>
  <si>
    <t>Historical Commission</t>
  </si>
  <si>
    <t>100-692-5400</t>
  </si>
  <si>
    <t>Memorial &amp; Armistice Day</t>
  </si>
  <si>
    <t>100-710-5420</t>
  </si>
  <si>
    <t>Long Term Debt Interest (Fire truck)</t>
  </si>
  <si>
    <t>100-710-5410</t>
  </si>
  <si>
    <t>100-710-5430</t>
  </si>
  <si>
    <t>Highway Truck Principal</t>
  </si>
  <si>
    <t>100-710-5770</t>
  </si>
  <si>
    <t>Highway Truck Interest</t>
  </si>
  <si>
    <t>Treasurer Interest on Loans</t>
  </si>
  <si>
    <t>100-911-5110</t>
  </si>
  <si>
    <t>Retirement Assessment</t>
  </si>
  <si>
    <t>100-913-5100</t>
  </si>
  <si>
    <t>Unemployment Insurance</t>
  </si>
  <si>
    <t>100-914-5100</t>
  </si>
  <si>
    <t>Chapter 32B Medical/Life/Dental</t>
  </si>
  <si>
    <t>100-916-5100</t>
  </si>
  <si>
    <t>100-499-5300</t>
  </si>
  <si>
    <t>Lake George Plant Management</t>
  </si>
  <si>
    <t>Grand Total Expense:</t>
  </si>
  <si>
    <t>New Growth</t>
  </si>
  <si>
    <t>Debt Exclusion</t>
  </si>
  <si>
    <t>Local Receipts</t>
  </si>
  <si>
    <t>100-292-5100</t>
  </si>
  <si>
    <t>Dog/Animal Officer Salary</t>
  </si>
  <si>
    <t>Dog/Animal Officer Expense</t>
  </si>
  <si>
    <t>100-292-5110</t>
  </si>
  <si>
    <t>Animal Inspector Stipend</t>
  </si>
  <si>
    <t>100-294-5400</t>
  </si>
  <si>
    <t>Trees Work &amp; Pest Control</t>
  </si>
  <si>
    <t>Tree Warden Stipend</t>
  </si>
  <si>
    <t>100-300-5700</t>
  </si>
  <si>
    <t>Administration</t>
  </si>
  <si>
    <t>Instruction</t>
  </si>
  <si>
    <t>Recommended</t>
  </si>
  <si>
    <t>Approved</t>
  </si>
  <si>
    <t>Requested</t>
  </si>
  <si>
    <t xml:space="preserve">Variance </t>
  </si>
  <si>
    <t>ACCOUNT #</t>
  </si>
  <si>
    <t>FY11</t>
  </si>
  <si>
    <t>100-114-5100</t>
  </si>
  <si>
    <t>Moderator Salary</t>
  </si>
  <si>
    <t>100-122-5100</t>
  </si>
  <si>
    <t>Selectman Salaries</t>
  </si>
  <si>
    <t>100-122-5400</t>
  </si>
  <si>
    <t>Selectmen Expenses</t>
  </si>
  <si>
    <t>100-122-5110</t>
  </si>
  <si>
    <t>Selectmen Secretary Salary</t>
  </si>
  <si>
    <t>TOTAL</t>
  </si>
  <si>
    <t>ADA Accessibility</t>
  </si>
  <si>
    <t>100-177-5200</t>
  </si>
  <si>
    <t>Psych Services</t>
  </si>
  <si>
    <t>Other C.O. Expense</t>
  </si>
  <si>
    <t>Total Fixed Costs</t>
  </si>
  <si>
    <t>Textbooks</t>
  </si>
  <si>
    <t>Teaching Supplies</t>
  </si>
  <si>
    <t>Technology Expenses</t>
  </si>
  <si>
    <t>Other supplies &amp; expenses</t>
  </si>
  <si>
    <t>Professional Development</t>
  </si>
  <si>
    <t>Building Projects</t>
  </si>
  <si>
    <t>Acquisition of Assets</t>
  </si>
  <si>
    <t>Building Supplies &amp; Materials</t>
  </si>
  <si>
    <t>School Committee expenses</t>
  </si>
  <si>
    <t>Total Other Variable Costs</t>
  </si>
  <si>
    <t>School Choice Funds</t>
  </si>
  <si>
    <t xml:space="preserve">TOTAL Wales Elementary </t>
  </si>
  <si>
    <t>100-301-5710</t>
  </si>
  <si>
    <t xml:space="preserve">Tantasqua Assessment </t>
  </si>
  <si>
    <t>100-301-5700</t>
  </si>
  <si>
    <t xml:space="preserve">Tantasqua Transportation </t>
  </si>
  <si>
    <t>100-301-5500</t>
  </si>
  <si>
    <t>School Bond Payment</t>
  </si>
  <si>
    <t>100-315-5400</t>
  </si>
  <si>
    <t>School Board Expenses</t>
  </si>
  <si>
    <t>100-316-5400</t>
  </si>
  <si>
    <t>TRSD Member Expenses</t>
  </si>
  <si>
    <t>TOTAL EDUCATION</t>
  </si>
  <si>
    <t>100-199-5400</t>
  </si>
  <si>
    <t>100-422-5400</t>
  </si>
  <si>
    <t>100-422-5100</t>
  </si>
  <si>
    <t xml:space="preserve">Highway Payroll </t>
  </si>
  <si>
    <t>100-422-5110</t>
  </si>
  <si>
    <t>Road Commissioner Salary</t>
  </si>
  <si>
    <t>100-422-5200</t>
  </si>
  <si>
    <t>Highway Gas &amp; Oil</t>
  </si>
  <si>
    <t>100-422-5700</t>
  </si>
  <si>
    <t>100-422-5410</t>
  </si>
  <si>
    <t>Beaver Control</t>
  </si>
  <si>
    <t>100-423-5100</t>
  </si>
  <si>
    <t>Snow &amp; Ice wages</t>
  </si>
  <si>
    <t>100-423-5400</t>
  </si>
  <si>
    <t xml:space="preserve">Sand and Salt </t>
  </si>
  <si>
    <t>100-490-5400</t>
  </si>
  <si>
    <t>Cemetery Expenses</t>
  </si>
  <si>
    <t>100-490-5100</t>
  </si>
  <si>
    <t>Member of Board of Assessors Salary</t>
  </si>
  <si>
    <t>100-141-5400</t>
  </si>
  <si>
    <t>Assessors Expenses</t>
  </si>
  <si>
    <t>100-142-5200</t>
  </si>
  <si>
    <t>Assessors State Mandated Interim Revaluation</t>
  </si>
  <si>
    <t>100-145-5210</t>
  </si>
  <si>
    <t>Treasurer Registration of Loans</t>
  </si>
  <si>
    <t>100-145-5100</t>
  </si>
  <si>
    <t>Treasurer Salary</t>
  </si>
  <si>
    <t>100-145-5110</t>
  </si>
  <si>
    <t>100-145-5400</t>
  </si>
  <si>
    <t>Treasurer Expenses</t>
  </si>
  <si>
    <t>100-158-5200</t>
  </si>
  <si>
    <t>Treasurer Tax Title Expenses</t>
  </si>
  <si>
    <t>Treasurer Certification</t>
  </si>
  <si>
    <t>100-146-5100</t>
  </si>
  <si>
    <t>100-146-5110</t>
  </si>
  <si>
    <t xml:space="preserve">Tax Collector Clerk Salary </t>
  </si>
  <si>
    <t xml:space="preserve">Tax Collector Expenses </t>
  </si>
  <si>
    <t>FY12</t>
  </si>
  <si>
    <t>Law Books</t>
  </si>
  <si>
    <t>100-135-5700</t>
  </si>
  <si>
    <t>GASBYS</t>
  </si>
  <si>
    <t>% change</t>
  </si>
  <si>
    <t>100-171-5200</t>
  </si>
  <si>
    <t>Conservation Comm. Clerk</t>
  </si>
  <si>
    <t>100-175-5100</t>
  </si>
  <si>
    <t>Planning Board Stipends</t>
  </si>
  <si>
    <t>100-175-5300</t>
  </si>
  <si>
    <t>Planning Board Clerk</t>
  </si>
  <si>
    <t>100-175-5400</t>
  </si>
  <si>
    <t>Planning Board Expenses</t>
  </si>
  <si>
    <t>100-176-5500</t>
  </si>
  <si>
    <t>Zoning Appeals Board Stipends</t>
  </si>
  <si>
    <t>100-176-5400</t>
  </si>
  <si>
    <t>Zoning Appeals Board Expenses</t>
  </si>
  <si>
    <t>Police Chief Salary</t>
  </si>
  <si>
    <t>100-210-5100</t>
  </si>
  <si>
    <t>Police Salaries</t>
  </si>
  <si>
    <t>100-210-5200</t>
  </si>
  <si>
    <t>Office Expenses</t>
  </si>
  <si>
    <t>100-210-5400</t>
  </si>
  <si>
    <t>Dues &amp; Subscriptions</t>
  </si>
  <si>
    <t>Technology (Verizon)</t>
  </si>
  <si>
    <t>100-220-5800</t>
  </si>
  <si>
    <t>100-220-5110</t>
  </si>
  <si>
    <t>100-220-5100</t>
  </si>
  <si>
    <t>100-220-5120</t>
  </si>
  <si>
    <t>100-220-5130</t>
  </si>
  <si>
    <t>100-220-5400</t>
  </si>
  <si>
    <t>100-220-5810</t>
  </si>
  <si>
    <t>100-231-5200</t>
  </si>
  <si>
    <t>Brimfield Ambulance</t>
  </si>
  <si>
    <t>100-291-5100</t>
  </si>
  <si>
    <t>100-291-5400</t>
  </si>
  <si>
    <t>Vehicle maintenance parts</t>
  </si>
  <si>
    <t>Senior Center Custodian Salary</t>
  </si>
  <si>
    <t>Senior Center Director</t>
  </si>
  <si>
    <t>Senior Center Building Repairs</t>
  </si>
  <si>
    <t>Y</t>
  </si>
  <si>
    <t>Tax Collector Salary</t>
  </si>
  <si>
    <t>PVPC Assessment</t>
  </si>
  <si>
    <t>100-151-5200</t>
  </si>
  <si>
    <t>Legal Advice</t>
  </si>
  <si>
    <t>100-192-5400</t>
  </si>
  <si>
    <t>100-192-5110</t>
  </si>
  <si>
    <t>Custodian Salary</t>
  </si>
  <si>
    <t>100-192-5200</t>
  </si>
  <si>
    <t>Town Property Maint. Expenses</t>
  </si>
  <si>
    <t>100-192-5800</t>
  </si>
  <si>
    <t>Office Equipment/Copier</t>
  </si>
  <si>
    <t>100-195-5200</t>
  </si>
  <si>
    <t>Printing</t>
  </si>
  <si>
    <t>100-424-5200</t>
  </si>
  <si>
    <t>100-945-5700</t>
  </si>
  <si>
    <t>Insurance &amp; Bonds</t>
  </si>
  <si>
    <t>100-429-5219</t>
  </si>
  <si>
    <t>Dam Inspections</t>
  </si>
  <si>
    <t>Employee Identification</t>
  </si>
  <si>
    <t>100-131-5400</t>
  </si>
  <si>
    <t>Finance Committee Expenses</t>
  </si>
  <si>
    <t>100-132-5700</t>
  </si>
  <si>
    <t>Reserve Fund</t>
  </si>
  <si>
    <t>100-135-5100</t>
  </si>
  <si>
    <t>Town Accountant Salary</t>
  </si>
  <si>
    <t>100-135-5110</t>
  </si>
  <si>
    <t>100-135-5400</t>
  </si>
  <si>
    <t>Town Accountant Expenses</t>
  </si>
  <si>
    <t>100-135-5200</t>
  </si>
  <si>
    <t>Financial Audit</t>
  </si>
  <si>
    <t>100-135-5500</t>
  </si>
  <si>
    <t>100-141-5100</t>
  </si>
  <si>
    <t>Principal Assessor Salary</t>
  </si>
  <si>
    <t>100-141-5110</t>
  </si>
  <si>
    <t>Clerk of Board of Assessors Salary</t>
  </si>
  <si>
    <t>100-141-5120</t>
  </si>
  <si>
    <t>FY13</t>
  </si>
  <si>
    <t xml:space="preserve">FY13 Budget </t>
  </si>
  <si>
    <t>GENERAL GOVERNMENT</t>
  </si>
  <si>
    <t>1 = Curr Yr Requested, less Prior Yr Budgeted</t>
  </si>
  <si>
    <t>GENERAL GOVERNMENT - SELECTMEN</t>
  </si>
  <si>
    <t>GENERAL GOVERNMENT - TOWN CLERK</t>
  </si>
  <si>
    <t>PUBLIC SAFETY - POLICE DEPT</t>
  </si>
  <si>
    <t>PUBLIC SAFETY - FIRE DEPT</t>
  </si>
  <si>
    <t>PUBLIC SAFETY - TREE WARDEN</t>
  </si>
  <si>
    <t>EDUCATION - WALES ELEMENTARY SCHOOL</t>
  </si>
  <si>
    <t>EDUCATION - TANTASQUA</t>
  </si>
  <si>
    <r>
      <t>Central Procurement - Utilities</t>
    </r>
    <r>
      <rPr>
        <sz val="11"/>
        <color indexed="10"/>
        <rFont val="Arial"/>
        <family val="2"/>
      </rPr>
      <t>*</t>
    </r>
  </si>
  <si>
    <t>PUBLIC SAFETY - AMBULANCE</t>
  </si>
  <si>
    <t>PUBLIC SAFETY - DOG/ANIMAL CONTROL</t>
  </si>
  <si>
    <r>
      <t>Town Office expense</t>
    </r>
    <r>
      <rPr>
        <sz val="11"/>
        <color indexed="10"/>
        <rFont val="Arial"/>
        <family val="2"/>
      </rPr>
      <t>*</t>
    </r>
  </si>
  <si>
    <r>
      <t>Senior Center Expenses</t>
    </r>
    <r>
      <rPr>
        <sz val="11"/>
        <color indexed="10"/>
        <rFont val="Arial"/>
        <family val="2"/>
      </rPr>
      <t>*</t>
    </r>
  </si>
  <si>
    <r>
      <t>Library Expenses</t>
    </r>
    <r>
      <rPr>
        <sz val="11"/>
        <color indexed="10"/>
        <rFont val="Arial"/>
        <family val="2"/>
      </rPr>
      <t>*</t>
    </r>
  </si>
  <si>
    <r>
      <t>Park Commission Expense</t>
    </r>
    <r>
      <rPr>
        <sz val="11"/>
        <color indexed="10"/>
        <rFont val="Arial"/>
        <family val="2"/>
      </rPr>
      <t>*</t>
    </r>
  </si>
  <si>
    <t xml:space="preserve">Soc. Sec. &amp; Medicare Town Share </t>
  </si>
  <si>
    <t>Percent change in Salary (testing only)</t>
  </si>
  <si>
    <t>Salary
position?</t>
  </si>
  <si>
    <t>Change in
Salary</t>
  </si>
  <si>
    <t>100-122-5130</t>
  </si>
  <si>
    <t>100-122-5500</t>
  </si>
  <si>
    <t>100-210-5205</t>
  </si>
  <si>
    <t>100-210-5220</t>
  </si>
  <si>
    <t>100-210-5110</t>
  </si>
  <si>
    <t>100-210-5700</t>
  </si>
  <si>
    <t>100-210-5204</t>
  </si>
  <si>
    <t>100-541-5800</t>
  </si>
  <si>
    <t>100-220-5205</t>
  </si>
  <si>
    <t>100-292-5205</t>
  </si>
  <si>
    <t>100-292-5400</t>
  </si>
  <si>
    <t>100-541-5205</t>
  </si>
  <si>
    <t>100-422-5300</t>
  </si>
  <si>
    <t>100-192-5825</t>
  </si>
  <si>
    <t>Total Increase Due to Salary Change:</t>
  </si>
  <si>
    <t>100-122-5700</t>
  </si>
  <si>
    <t xml:space="preserve">100-145-5190    </t>
  </si>
  <si>
    <t>100-146-5190</t>
  </si>
  <si>
    <t>GENERAL GOVERNMENT - FINANCE COMMITTEE</t>
  </si>
  <si>
    <t>GENERAL GOVERNMENT - ACCOUNTANT</t>
  </si>
  <si>
    <t>GENERAL GOVERNMENT - ASSESSORS</t>
  </si>
  <si>
    <t>GENERAL GOVERNMENT - TREASURER</t>
  </si>
  <si>
    <t>GENERAL GOVERNMENT - TAX COLLECTOR</t>
  </si>
  <si>
    <t>GENERAL GOVERNMENT - CONSERVATION COMMITTEE</t>
  </si>
  <si>
    <t>GENERAL GOVERNMENT - PLANNING BOARD</t>
  </si>
  <si>
    <t>GENERAL GOVERNMENT - ZONING BOARD OF APPEALS</t>
  </si>
  <si>
    <t>PUBLIC WORKS - CEMETERY</t>
  </si>
  <si>
    <t>HUMAN SERVICES - BOARD OF HEALTH</t>
  </si>
  <si>
    <t>HUMAN SERVICES - SENIOR CENTER</t>
  </si>
  <si>
    <t>PUBLIC WORKS - HIGHWAY DEPT</t>
  </si>
  <si>
    <t>CULTURAL &amp; RECREATION - LIBRARY</t>
  </si>
  <si>
    <t>CULTURAL &amp; RECREATION - PARK COMMISSION</t>
  </si>
  <si>
    <t>DEBT SERVICE</t>
  </si>
  <si>
    <t>HUMAN SERVICES - VETERANS</t>
  </si>
  <si>
    <t>PUBLIC WORKS - OTHER</t>
  </si>
  <si>
    <t>UNCLASSIFIED</t>
  </si>
  <si>
    <t>Total Fire Truck Note</t>
  </si>
  <si>
    <t>Total Highway Truck Note</t>
  </si>
  <si>
    <t>TANTASQUA TOTAL</t>
  </si>
  <si>
    <r>
      <t>Street Lights</t>
    </r>
    <r>
      <rPr>
        <sz val="11"/>
        <color indexed="10"/>
        <rFont val="Arial"/>
        <family val="2"/>
      </rPr>
      <t>*</t>
    </r>
    <r>
      <rPr>
        <sz val="9"/>
        <rFont val="Arial"/>
        <family val="2"/>
      </rPr>
      <t xml:space="preserve"> (Discontinued)</t>
    </r>
  </si>
  <si>
    <r>
      <t xml:space="preserve">PUBLIC SAFETY - EMERGENCY MGMT </t>
    </r>
    <r>
      <rPr>
        <b/>
        <sz val="8"/>
        <color indexed="9"/>
        <rFont val="Arial"/>
        <family val="2"/>
      </rPr>
      <t>(FORMERLY CIVIL DEFENSE)</t>
    </r>
  </si>
  <si>
    <t>Emergency Mgmt Stipend</t>
  </si>
  <si>
    <t xml:space="preserve">Emergency Mgmt Expenses </t>
  </si>
  <si>
    <t>Cemetery Caretaker</t>
  </si>
  <si>
    <t>2 = Curr Yr Recommended, less Prior Yr Budgeted</t>
  </si>
  <si>
    <t>Inside Budget, Inside Prop 2 1/2</t>
  </si>
  <si>
    <t>Inside Budget, Outside Prop 2 1/2</t>
  </si>
  <si>
    <t>Long Term Debt Principal</t>
  </si>
  <si>
    <t>Town Accountant Assistant Salary</t>
  </si>
  <si>
    <t>Treasurer Assistant Salary</t>
  </si>
  <si>
    <t>Conservation Comm. Expenses</t>
  </si>
  <si>
    <t>Vehicle Maintenance &amp; Parts</t>
  </si>
  <si>
    <t>Emergency Mgmt Assist Director Stipend</t>
  </si>
  <si>
    <t xml:space="preserve">Town of Wales </t>
  </si>
  <si>
    <t>Revenue</t>
  </si>
  <si>
    <t>Expense</t>
  </si>
  <si>
    <t>2012 Levy Limit</t>
  </si>
  <si>
    <t>State Assessments:</t>
  </si>
  <si>
    <t>Air Pollution</t>
  </si>
  <si>
    <t>RMV non-renewal</t>
  </si>
  <si>
    <t>Regional Transit</t>
  </si>
  <si>
    <t>STRAP Grant</t>
  </si>
  <si>
    <t>Total 2013 Levy</t>
  </si>
  <si>
    <t>School Choice</t>
  </si>
  <si>
    <t>FY13 Overlay Allowance</t>
  </si>
  <si>
    <t>State Receipts:</t>
  </si>
  <si>
    <t>Ch 70</t>
  </si>
  <si>
    <t>Articles:</t>
  </si>
  <si>
    <t>Unrestricted</t>
  </si>
  <si>
    <t>Vets Ben.</t>
  </si>
  <si>
    <t>Exemptions</t>
  </si>
  <si>
    <t>State Owned Land</t>
  </si>
  <si>
    <t>Total State Aid</t>
  </si>
  <si>
    <t>Other:</t>
  </si>
  <si>
    <t>Free cash</t>
  </si>
  <si>
    <t>Excess OL</t>
  </si>
  <si>
    <t>Total Other</t>
  </si>
  <si>
    <t>Total Revenue</t>
  </si>
  <si>
    <t>Available for Budget</t>
  </si>
  <si>
    <t>FY13 - FY12</t>
  </si>
  <si>
    <t>Snow &amp; Ice</t>
  </si>
  <si>
    <t>Total Other Expense</t>
  </si>
  <si>
    <t>Total State Assessments:</t>
  </si>
  <si>
    <t>Dam article</t>
  </si>
  <si>
    <t>Audit article</t>
  </si>
  <si>
    <t>FY13 Budget</t>
  </si>
  <si>
    <t>100-220-5140</t>
  </si>
  <si>
    <t>Fire Dept. Chief Salary</t>
  </si>
  <si>
    <t>Fire Dept. Members Salary</t>
  </si>
  <si>
    <t>Fire Dept. Deputy Chief</t>
  </si>
  <si>
    <t>Fire Dept. Captain</t>
  </si>
  <si>
    <t>Fire Dept. Engineer</t>
  </si>
  <si>
    <t xml:space="preserve">Fire Dept. Expenses </t>
  </si>
  <si>
    <t>Fire Dept. New Equipment</t>
  </si>
  <si>
    <t>Fire Dept. Communication Equipment</t>
  </si>
  <si>
    <t>Total Oct 2011 Snowstorm Note</t>
  </si>
  <si>
    <t>Summary of Free Cash Usage:</t>
  </si>
  <si>
    <t>(Certified Free Cash = $135,000)</t>
  </si>
  <si>
    <t>Oct 2011 Storm Note</t>
  </si>
  <si>
    <t>Fire Dept. SCBA Article</t>
  </si>
  <si>
    <t>Capital Stabilization Article</t>
  </si>
  <si>
    <t>General Stabilization Article</t>
  </si>
  <si>
    <t>Filename</t>
  </si>
  <si>
    <t>Changes</t>
  </si>
  <si>
    <t>Copied Requested column over to Recommended column with the exception of Salary &amp; Stipend line items.</t>
  </si>
  <si>
    <t>SC Director Recommended salary posted to Recommended column</t>
  </si>
  <si>
    <t>October 2011 Snowstorm Debt lines added for 72,453.12</t>
  </si>
  <si>
    <t>FD New Equip lowered from 22k back to 19k due to modification of proposed FD Article amount.</t>
  </si>
  <si>
    <t>250th Celebration Article</t>
  </si>
  <si>
    <t>FY13 Budget Outline</t>
  </si>
  <si>
    <t>New line items created to include the Oct 2011 Snowstorm in the budget for 72,454.</t>
  </si>
  <si>
    <t>Updated Parks Commission Expense line item per their request. Was zero, now requesting FY12 level funding of 2,699.15</t>
  </si>
  <si>
    <t>Library Expense line item modified per their request. Still following up with Sue to verify amounts provided by the Library.</t>
  </si>
  <si>
    <t>Tantasqua Budget remained as was previously posted. WES Budget decreased by 50,000!</t>
  </si>
  <si>
    <t>Audit article increased by 1,000 to 7,094</t>
  </si>
  <si>
    <t>250th Anniversary article for 5,000 added</t>
  </si>
  <si>
    <t xml:space="preserve"> </t>
  </si>
  <si>
    <t>Changes made during the 3/28 meeting:</t>
  </si>
  <si>
    <t>Police Equipment</t>
  </si>
  <si>
    <t>Police Detail Article</t>
  </si>
  <si>
    <t>Fire Dept. Heating</t>
  </si>
  <si>
    <t>Moved 5500 from Highway Town Garage to new FD line item FD Heating</t>
  </si>
  <si>
    <t>New Police Equipment line item added for 3500</t>
  </si>
  <si>
    <t>Police Detail Article added to Free Cash Usage table on the Budget Outline</t>
  </si>
  <si>
    <t>Highway Sand &amp; Salt / Snow &amp; Ice wage amounts level funded at FY12 amounts</t>
  </si>
  <si>
    <t>Moved 2335.85 from Highway Town Garage to Central Procurement (amounts still to be clarified)</t>
  </si>
  <si>
    <t>2468.79 added to Reserve to fund potential Highway employee increases due to Union negotiations</t>
  </si>
  <si>
    <t>Library Expense line item temporarily posted as 17,759.91 until Salary numbers are determined.</t>
  </si>
  <si>
    <t>Change 250th Anniv. Article from 5,000 to 3,500</t>
  </si>
  <si>
    <t>Reduced the Police Detail Article down from 10k to 5k, which as a result increased the Gen Stabilization article by 5k to a total of 11,225</t>
  </si>
  <si>
    <t>Insurance Premium Increase worksheet added</t>
  </si>
  <si>
    <t>100-220-5510</t>
  </si>
  <si>
    <t>Added new FD Heating account #: 100-220-5510</t>
  </si>
  <si>
    <t>N</t>
  </si>
  <si>
    <t>General Stabilization</t>
  </si>
  <si>
    <t>2% salary adjustments for all salaried employees, save highway super position</t>
  </si>
  <si>
    <t>Vehicle Maintenance Parts</t>
  </si>
  <si>
    <t>Funds for a potential 3% salary increase set aside in Reserve fund</t>
  </si>
  <si>
    <t>No increase recommended in FY13</t>
  </si>
  <si>
    <r>
      <t>Town Garage - Maintentance</t>
    </r>
    <r>
      <rPr>
        <sz val="11"/>
        <color indexed="10"/>
        <rFont val="Arial"/>
        <family val="2"/>
      </rPr>
      <t>*</t>
    </r>
  </si>
  <si>
    <t>Capital Stabilization</t>
  </si>
  <si>
    <t>Total Gen. Stabilization</t>
  </si>
  <si>
    <t>Total Cap. Stabilization</t>
  </si>
  <si>
    <t>Library Interest Article</t>
  </si>
  <si>
    <t>Article 22 (Norcross)</t>
  </si>
  <si>
    <t>Article 23 (Free Cash)</t>
  </si>
  <si>
    <t>Article 28 (Free Cash)</t>
  </si>
  <si>
    <t>Funding</t>
  </si>
  <si>
    <t>Summary of Stabilization Account</t>
  </si>
  <si>
    <t>Decreased Highway Commissioner salary to 48k</t>
  </si>
  <si>
    <t>Modified Library total funding amount per request of Library</t>
  </si>
  <si>
    <t>Removed increase from Central Procurement of 2334.85 added in error.</t>
  </si>
  <si>
    <t>Updated Tantasqua budget per email from Deb Boyd on 4/11 afternoon. Amounted to additional increases of $6,595.00</t>
  </si>
  <si>
    <t>Oct. 2011 Snowstorm Principal</t>
  </si>
  <si>
    <t>Oct. 2011 Snowstorm Interest</t>
  </si>
  <si>
    <t>Increased Library salary by 786.69 &amp; dec Lib Exp by 292.00. Corresponding offset to Gen. Stabil.</t>
  </si>
  <si>
    <t>Added Snowstorm interest of 2312.00. Corresponding increase in Local Receipts</t>
  </si>
  <si>
    <t>THIS SUMMARY IS ONLY FOR INTERNAL REVIEW, DO NOT PRINT</t>
  </si>
  <si>
    <t>Per request of Treasurer, increased Unemployment from 3,300 to 5,400.</t>
  </si>
  <si>
    <t>Per recommendation of Mike V, reduced the 32B line item by 20k.</t>
  </si>
  <si>
    <t>Increased Insurance &amp; Bonds by 20k to account for likely increases to this line item.</t>
  </si>
  <si>
    <t>Decrease the funding of the Cap. Stabilization funding coming from Free Cash from 23k to 13k (Article 23)</t>
  </si>
  <si>
    <t>Increase the FY13 Budget by 10,000 with funds coming from Free Cash (Budget Outline)</t>
  </si>
  <si>
    <t>Increase the Insurance &amp; Bonds line item from 75k to 90k (FY13 Budget)</t>
  </si>
  <si>
    <t>Changes to Articles:</t>
  </si>
  <si>
    <t>Article 23: Change amount from 23k to 13k. Ed Boyce will do this.</t>
  </si>
  <si>
    <t>Article 28: Change the raise &amp; appropriate amount of 15,148.16 to 10,148.16</t>
  </si>
  <si>
    <t>Article 27: Change the raise &amp; appropriate amount of 3,809,891.25 to 3,824,891.25</t>
  </si>
  <si>
    <t>Article 27: Change the Free Cash amount of 72,453.12 to 82,454.00</t>
  </si>
  <si>
    <t>Updated the Treasurer Salary and FD Chief Salary so as to round the calculated 2% increases to two decimal places. Added $.01 to each of the above line items to keep the department total equal to the amounts approved by the town. There were rounding errors caused by not using the round function. Total budget change was a decrease in $.02 from the approved budget.</t>
  </si>
  <si>
    <t>Decrease Gen Stabil funding (coming from the FY13 budget) by 5,000 (Budget Outline) to 10,148.15</t>
  </si>
  <si>
    <t>100-146-5410</t>
  </si>
  <si>
    <t>100-210-5830</t>
  </si>
  <si>
    <t>100-291-5110</t>
  </si>
  <si>
    <t>100-294-5110</t>
  </si>
  <si>
    <t>100-710-5769</t>
  </si>
  <si>
    <t>100-710-5925</t>
  </si>
  <si>
    <t>100-759-5762</t>
  </si>
  <si>
    <t>The following account #s were provided by Sue Hilker: Tax Collector Expenses, Police Equipment, Emergency Mgmt Assist Director Stipend, Tree Warden Stipend, Oct. 2011 Snowstorm Principal, Oct. 2011 Snowstorm Interest, and Treasurer Interest on Loans.</t>
  </si>
  <si>
    <t>Original Amts</t>
  </si>
  <si>
    <t>FY14</t>
  </si>
  <si>
    <t>FY14 Budget Outline</t>
  </si>
  <si>
    <t>2013 Levy Limit</t>
  </si>
  <si>
    <t>PUBLIC SAFETY - EMERGENCY MGMT</t>
  </si>
  <si>
    <t>Original FY14 Version, no Requests entered to date.</t>
  </si>
  <si>
    <t>(Certified Free Cash = $133,077)</t>
  </si>
  <si>
    <t>Budget Outline legend:
Red = FY13 values carried over
Blue = Estimated FY14 Values
Black = Final Proposed FY14 Values</t>
  </si>
  <si>
    <t>FY14 Budget</t>
  </si>
  <si>
    <t>Total 2014 Levy</t>
  </si>
  <si>
    <t>Input budget requests received as of 12/13/12</t>
  </si>
  <si>
    <t>Annual Formula Local Aid</t>
  </si>
  <si>
    <t>Excess/Deficit</t>
  </si>
  <si>
    <t>Stabilization Account Balances after FY13 ATM:</t>
  </si>
  <si>
    <t>General</t>
  </si>
  <si>
    <t>Capital</t>
  </si>
  <si>
    <t>Balance</t>
  </si>
  <si>
    <t>Level funded the following areas as no budget was receieved: FinCom, Conservation, Emerg. Mgmt, Animal Control, Wales Elem, Tantasqua, Cemetery &amp; Veterans Assessment</t>
  </si>
  <si>
    <t>Updated Outline tab with Governor's budget and entered in the more conservative amounts (Governor's Budget vs FY13 actuals) for the state receipts and assessments.</t>
  </si>
  <si>
    <t>The only new budget request since 12/14/12 was for a level fund amount for Lake George Plant Mgmt.</t>
  </si>
  <si>
    <t>Updated salary line items in proposed budget column to 1.25% increases.</t>
  </si>
  <si>
    <t>Updated the Tantasqua assessment by $20k per heads up from MV. Amount is approximate.</t>
  </si>
  <si>
    <t>GASB 45</t>
  </si>
  <si>
    <t>Removed the School Choice amount of $40,000 that was carried over from FY13. Word is that that amount will be zero in FY14 :(</t>
  </si>
  <si>
    <t>Updated School Choice Assessment from $81,500 to the FY13 actual amount of $132,902.</t>
  </si>
  <si>
    <t>GENERAL GOVERNMENT - BUILDING INSPECTOR</t>
  </si>
  <si>
    <t>Building Inspector Clerk</t>
  </si>
  <si>
    <t>Building Inspector Clerk line item added. Initial (unapproved) amount entered as $1560 (2 hrs a week at $15/hr or (4 hrs x 26 weeks x $15)</t>
  </si>
  <si>
    <t>Copied requested values over to the Recommended column. Continued review of recommended values will occur in future meetings.</t>
  </si>
  <si>
    <t>Special Mtng -  Rescue Article</t>
  </si>
  <si>
    <t>Updated the Free Cash Usage for Special Meeting Article.</t>
  </si>
  <si>
    <t>FY14 Overlay Allowance</t>
  </si>
  <si>
    <t>Revised the following line item names: Selectman Salaries to Selectman Stipends, Moderator Salary to Moderator Stipend.</t>
  </si>
  <si>
    <t>Lowered local receipts by $273 as the Sr Discount for Dog permits will be submitted as an article for FY14.</t>
  </si>
  <si>
    <t>100-241-5110</t>
  </si>
  <si>
    <t>Excess Overlay changed from zero to $25,890.48</t>
  </si>
  <si>
    <t>Medical insurance increased by updated Treasurer Request form from $352,000 to $381,000</t>
  </si>
  <si>
    <t>Parks Commission modified from $8,150 to $2,800 per 3/14 mtng with JoAnne H. One-time expenses to be requested of BOS/Building Maint.</t>
  </si>
  <si>
    <t>Renamed account 100-916-5100 from "Social Security &amp; Medicare Town Share" to "Medicare Town Share"</t>
  </si>
  <si>
    <t xml:space="preserve">Medicare Town Share </t>
  </si>
  <si>
    <t>Input WES Budget per 3/19/13 budget hearing. Resulted in a decrease of approx. 31,000 less than we had "estimated" on our own. Mostly because School Choice was repeated again this year at $40,000</t>
  </si>
  <si>
    <t>Stabilization Account Balances after FY14 ATM:</t>
  </si>
  <si>
    <t>% of
 FY14 Budget</t>
  </si>
  <si>
    <t>Updated Local Receipts from 242,000 (approx) to $225,000. $230k originally recommended by Sue.</t>
  </si>
  <si>
    <t>Updated budget with ACO &amp; PVPC FY14 requests.</t>
  </si>
  <si>
    <t>Audit article updated from 3k to 4k.</t>
  </si>
  <si>
    <t>TOTAL Tantasqua</t>
  </si>
  <si>
    <t>Grouped the School Budgets to show just the total per Deb Boyd's recommendation. At the ATM, specific line items cannot be disputed, only the bottom line.</t>
  </si>
  <si>
    <t>Confirmed the Ambulance Service as a 2.5% increase for a FY14 total of $49,792.99.</t>
  </si>
  <si>
    <t>Per discussion in 3/27 mtng, we set Treasurer's Expense to 7,000, Tax Collector Expense to 7,100 and the Planning Board Exp to $375 (a $1,000 printer request seems excessive).</t>
  </si>
  <si>
    <t>Updated the Tantasqua budget per Tantasqua Budget Hearing on 3/27/13.</t>
  </si>
  <si>
    <t>Broke out the Highway request for Seasonal help to separate line. Chose to fund for 6 months and not 8. Line item named "FY14 Seasonal Employee" to limit any long-term requests for this line item.</t>
  </si>
  <si>
    <t>Increased Highway Machine Rental to 3k, Town Garage to 500, General Highway to 16k and Beaver Control to 400.</t>
  </si>
  <si>
    <t>Maintained BOH Exp line item at level funded. No Reserve request have been received which would indicate funding for that line item is being stressed.</t>
  </si>
  <si>
    <t>Corrected proposed Insurance &amp; Bonds from 95,000 to 95,500. Was a typo.</t>
  </si>
  <si>
    <t>100-422-5120</t>
  </si>
  <si>
    <t>Balancing:</t>
  </si>
  <si>
    <t>Changes to Revenue column: Increase Free Cash from 20k to 30k, Decrease Local Receipts from 225k to 220k, Decrease Excess OL from 25,890.48 to 10k. Expense column: Inc Gen Stab in FY14 budget from 10k to 20k.</t>
  </si>
  <si>
    <t>Updated two budget line items: Decreased Veterans Assessment from $5753.95 to $2802.75 per letter from John Comerford</t>
  </si>
  <si>
    <t>Updated Library Interest Article (FC chart) from $300 to $94.57</t>
  </si>
  <si>
    <t>Library Interest Article 11</t>
  </si>
  <si>
    <t>Cap. Stabilization Article 17</t>
  </si>
  <si>
    <t>Gen. Stabilization Article 23</t>
  </si>
  <si>
    <t>Article 17 (Free Cash)</t>
  </si>
  <si>
    <t>Article 16 (Norcross)</t>
  </si>
  <si>
    <t>Decreased Local Receipts by $3,181.15 from 220,000 to 216,818.75 as a result of the above two items.</t>
  </si>
  <si>
    <t>Spreadsheet correction: Updated the total on the bottom of the Line Item tab to include the new Building Inspector line item of 1560. This created a deficit on the Budget Outline, so Local Receipts were increased by that amount.</t>
  </si>
  <si>
    <t>Per discussion with the Assessors, New Growth was reduced from 18,000 down to 12,000. To compensate, Excess OL was increased from 10,000 to 16,000. Total OL available was about 25k. Unapplied Excess OL will flow to next year's Free Cash.</t>
  </si>
  <si>
    <t>% of</t>
  </si>
  <si>
    <t xml:space="preserve"> FY13 Budget</t>
  </si>
  <si>
    <t xml:space="preserve">Corrected typo in the Tantasqua Transportation line from $47,887 to $47,087. </t>
  </si>
  <si>
    <t>Net change of the above two items requires a $484 decrease in Local Receipts from to $218,378.85 to $217,894.85.</t>
  </si>
  <si>
    <t>Update to Free Cash Usage table: Library Interest article changed from 94.57 to 157.72</t>
  </si>
  <si>
    <t xml:space="preserve">Correction: WES Special Education line increased by $316 to $130,316 per Deb Boyd. </t>
  </si>
  <si>
    <t>Article 24 (Free Cash)</t>
  </si>
  <si>
    <t>FY15</t>
  </si>
  <si>
    <t>PUBLIC SAFETY - ANIMAL CONTROL</t>
  </si>
  <si>
    <t>ADA Compliance</t>
  </si>
  <si>
    <t>Emergency Notification System</t>
  </si>
  <si>
    <t>Town Office expense*</t>
  </si>
  <si>
    <t>Central Procurement - Utilities*</t>
  </si>
  <si>
    <t>Jan - Feb 20</t>
  </si>
  <si>
    <t>Input budget requests received to date</t>
  </si>
  <si>
    <t>Group the School Budgets to show just the total per Deb Boyd's recommendation. At the ATM, specific line items cannot be disputed, only the bottom line.</t>
  </si>
  <si>
    <t>Run budget by Deb prior to printing.</t>
  </si>
  <si>
    <t>IT Expenses</t>
  </si>
  <si>
    <t>No change to salary items. These are marked in red until a % has been determined.</t>
  </si>
  <si>
    <t>Nothing submitted for Central Procurement estimate so far. Estimated at $15,000 until Kaye/Sue provide an update.</t>
  </si>
  <si>
    <t>Town Clerk salary increased by $1,000 after thorough review of current hourly rate and hours worked. Raise is a 6% increase.</t>
  </si>
  <si>
    <t>Conservation Stipend to be approved by BOS. Increase request from $500 to $1,000 not approved until BOS sign-off received.</t>
  </si>
  <si>
    <t>Conservation Comm. Exp request from 900 to 2000 partially approved. Request to send all members to mtngs 2x/year cut to meeting expense for only 1 meeting per year per member. Request for books not approved to give time to determine if they are available online (for free).</t>
  </si>
  <si>
    <t>Wales Elem budget added. TRSD budget not yet received, but copied over level funding until budget received. Word from Deb Boyd is that Tantasqua could be a $60,000 DECREASE for the town, but not counting on it yet.</t>
  </si>
  <si>
    <t>Highway request to move Seasonal employee to FT employee not approved. FinCom does not feel it wise to add another FT employee due to increased salary expense and eligibility to health care and other benefits. Line item was not intended to be permanant, however FinCom decided to continue to Seasonal Employee line item for one more year.</t>
  </si>
  <si>
    <t>FinCom did not approve Historical Commission request of $2,500 to $5,000. Expenses relating to upkeep of the Old Town Hall should be requested from the Building Maint. line item.</t>
  </si>
  <si>
    <t>CHANGES TO THE OUTLINE:</t>
  </si>
  <si>
    <t>New Growth figure of $10,000 received from Assessors</t>
  </si>
  <si>
    <t>Local Receipts figure not yet received. Estimated at $200,000. Was $217,000 in FY14.</t>
  </si>
  <si>
    <t>Excess Overlay and Overlay Allowance figures not yet received from Assessors. Items estimated at $10,000 and $28,000 respectively.</t>
  </si>
  <si>
    <t>All other EXPENSE amounts on the Outline have been estimated by taking the HIGHER of Actual FY14 amounts or FY15 Governor's Budgeted amounts.</t>
  </si>
  <si>
    <t>All other RECEIPT amounts on the Outline have been estimated by taking the LOWER of Actual FY14 amounts or FY15 Governor's Budgeted amounts.</t>
  </si>
  <si>
    <t>Audit Article amount of $4000 reduced to zero as total amount needed has been budgeted. $4000 will be needed in FY16, but not FY15.</t>
  </si>
  <si>
    <t>School Choice should be no less than $58,677. Line item increased to $90,000 to accommodate additional students added after budget approval.</t>
  </si>
  <si>
    <t>Deleted "Annual Formula Local Aid" line from Outline. Was in FY14 Gov budget but never funded. Was not in FY15 Gov budget either.</t>
  </si>
  <si>
    <t>Planning Board. Increase of $1,200 to their Expense line item not approved. Request was for AC installation. Notified PB that this expense should be requested from the Building Maintenance line item.</t>
  </si>
  <si>
    <t>Input conservative amounts to FY15 Budget Outline.</t>
  </si>
  <si>
    <r>
      <rPr>
        <b/>
        <u/>
        <sz val="10"/>
        <color theme="1"/>
        <rFont val="Arial"/>
        <family val="2"/>
      </rPr>
      <t>Budget Outline legend:</t>
    </r>
    <r>
      <rPr>
        <sz val="10"/>
        <color theme="1"/>
        <rFont val="Arial"/>
        <family val="2"/>
      </rPr>
      <t xml:space="preserve">
</t>
    </r>
    <r>
      <rPr>
        <sz val="10"/>
        <color rgb="FFFF0000"/>
        <rFont val="Arial"/>
        <family val="2"/>
      </rPr>
      <t>Red = Values entered but continued discussion required</t>
    </r>
    <r>
      <rPr>
        <sz val="10"/>
        <color theme="1"/>
        <rFont val="Arial"/>
        <family val="2"/>
      </rPr>
      <t xml:space="preserve">
</t>
    </r>
    <r>
      <rPr>
        <sz val="10"/>
        <color rgb="FF0070C0"/>
        <rFont val="Arial"/>
        <family val="2"/>
      </rPr>
      <t>Blue = Estimated FY15 Values</t>
    </r>
    <r>
      <rPr>
        <sz val="10"/>
        <color theme="1"/>
        <rFont val="Arial"/>
        <family val="2"/>
      </rPr>
      <t xml:space="preserve">
Black = Final Proposed FY15 Values
</t>
    </r>
    <r>
      <rPr>
        <b/>
        <u/>
        <sz val="10"/>
        <color theme="1"/>
        <rFont val="Arial"/>
        <family val="2"/>
      </rPr>
      <t>Budget Legend:</t>
    </r>
    <r>
      <rPr>
        <b/>
        <sz val="10"/>
        <color theme="1"/>
        <rFont val="Arial"/>
        <family val="2"/>
      </rPr>
      <t xml:space="preserve">
</t>
    </r>
    <r>
      <rPr>
        <sz val="10"/>
        <color rgb="FF0070C0"/>
        <rFont val="Arial"/>
        <family val="2"/>
      </rPr>
      <t xml:space="preserve">Items in blue were carried over from prior year as no budget request was received.
</t>
    </r>
    <r>
      <rPr>
        <sz val="10"/>
        <color rgb="FFFF0000"/>
        <rFont val="Arial"/>
        <family val="2"/>
      </rPr>
      <t>Red = Values entered but continued discussion required</t>
    </r>
  </si>
  <si>
    <t>notify Bill B</t>
  </si>
  <si>
    <t>notify Leis P</t>
  </si>
  <si>
    <t>notfify Bev or Mickey B</t>
  </si>
  <si>
    <t>notify Bruce C</t>
  </si>
  <si>
    <t>DONE</t>
  </si>
  <si>
    <t>PVPC Assessment received. $300 estimate provided by Sue went down to $275.70.</t>
  </si>
  <si>
    <t>Copied over non-PD budgets as level-funded until discussion</t>
  </si>
  <si>
    <t>Removed ACO Forms Printing line item for $200. Expense handled in FY14.</t>
  </si>
  <si>
    <t>Corrected Debt Exclusion on Outline from 22,260 to 22,060.</t>
  </si>
  <si>
    <t>Corrected Treasurer's Interest on Loans. Amount of $3,000 carried over from Requested to Proposed column</t>
  </si>
  <si>
    <t>Renamed Moderator Salary to Moderator Stipend</t>
  </si>
  <si>
    <t>TRSD budget request added. Represents a $61,752 decrease from last year.</t>
  </si>
  <si>
    <t>Removed Oct 2011 snowstorm (ended FY13) and Highway Truck Bond (ended FY13) from Budget Details. No change in amounts, just a cleanup item.</t>
  </si>
  <si>
    <t>notfiy Dave W/Becky</t>
  </si>
  <si>
    <t>Moderator Stipend</t>
  </si>
  <si>
    <t>Selectman Stipend</t>
  </si>
  <si>
    <t>Updated all town employees to receive a 1.25% increase as this matches the school teacher's percent increase for FY15. Stipend amounts are unchanged unless separately approved by BOS.</t>
  </si>
  <si>
    <t>Renamed Selectmen Salary to Selectmen Stipend</t>
  </si>
  <si>
    <t>Increased Unemployment and Decreased 43B line items as requested by Lynn Greene.</t>
  </si>
  <si>
    <t>Per conversation with Deb Boyd, reduced WES budget by $30,000 and decreased the amount of School Choice coming to the Town from $40,000 to $35,000. Net of +$25,000 in FY15.</t>
  </si>
  <si>
    <t>Spoke with Judy J. Advised that FinCom will not be approving the $4,000 expense increase as it was not for a specific item and she has not gone over budget in any previous years. Offered the following alternatives if unexpected expenses arise: 1) Make a Reserve Fund request if needed or 2) Put in a request for the Building Maint account.</t>
  </si>
  <si>
    <t>notify Judy</t>
  </si>
  <si>
    <t>Spoke with Nancy and advised her that Director salary should not increase more than 1.25% for FY15. The total of $48,505 was said to be required to maintain certification. This means that the additional $308.49 needs to be spread out amongst one or more of the following: Libarian Salary, Librarian Custodian or Library Expenses. Awaiting response, trustee meeting to be held on 3/17 in the evening. Additional amount is applied to Library Expense until otherwise noted.</t>
  </si>
  <si>
    <t>notify Nancy</t>
  </si>
  <si>
    <t>Per correspondence with Bill Terry (Lake Association), 2014 (FY15) will be a bi-year and so no funding will be necessary. Will be back to needing $3,000 in FY16.</t>
  </si>
  <si>
    <t>Assessors State Mandated Interim Reval.</t>
  </si>
  <si>
    <t>Moved funding of OPEB article and the (tentative) Harper's Payroll article funding out of the budget so they would be funded by Free Cash. See Free Cash Usage table.</t>
  </si>
  <si>
    <t>Balancing needed as there is currently Excess Revenues</t>
  </si>
  <si>
    <t>2.5% increase amount over prior year Tax Levy calculation (FY13 x 2.5%) is now truncated to two decimals so as to balance the Budget Outline total.</t>
  </si>
  <si>
    <t>Emergency Mgmt Director Stipend</t>
  </si>
  <si>
    <t>Added an additional year of historical data (FY12-FY14) + current year. Also slight change to layout of numbers on the Outline, total values were unchanged.</t>
  </si>
  <si>
    <t>Article 24 (FY14 Budget)</t>
  </si>
  <si>
    <t>FY08</t>
  </si>
  <si>
    <t>FY09</t>
  </si>
  <si>
    <t>FY10</t>
  </si>
  <si>
    <t>FY14 est.</t>
  </si>
  <si>
    <t>IT Maintenance, Hardware &amp; software purchases (Horvath)</t>
  </si>
  <si>
    <t>FY15 IT Line Item makeup</t>
  </si>
  <si>
    <t>Parts and labor relating to workstation and network maintenance/upgrades.</t>
  </si>
  <si>
    <t>Town Website</t>
  </si>
  <si>
    <t>Town Office</t>
  </si>
  <si>
    <t>Town Clerk</t>
  </si>
  <si>
    <t>Assessors</t>
  </si>
  <si>
    <t>Library</t>
  </si>
  <si>
    <t>Treasurer</t>
  </si>
  <si>
    <t>Building Maint</t>
  </si>
  <si>
    <t>IT Expense Line Item Research</t>
  </si>
  <si>
    <t>Revised IT expense estimate from $2,000 to $7,300. Possible reductions to other town accounts after additional research.</t>
  </si>
  <si>
    <t>Purchase of 2 new pcs per year, replacing the oldest town-owned pc when feasible.</t>
  </si>
  <si>
    <t>Level funded the following areas as no budget was receieved: Emerg. Mgmt, Tantasqua, Mod. Salary, Central Procurement, ZBA, Tree Warden, Building Inspector, and the Park Commission.</t>
  </si>
  <si>
    <t>Local Receipts figure updated from 200k to 220k per Accountant</t>
  </si>
  <si>
    <t>Excell OL figure updated from 10k to 25k per Assessors</t>
  </si>
  <si>
    <t>Per email from Kaye, Central Procurement estimate for FY15 will be $16,500</t>
  </si>
  <si>
    <t>Conservation</t>
  </si>
  <si>
    <t>BOH</t>
  </si>
  <si>
    <t>Acccountant</t>
  </si>
  <si>
    <t>Tax Coll</t>
  </si>
  <si>
    <t>Norcross</t>
  </si>
  <si>
    <t>COA</t>
  </si>
  <si>
    <t>Emerg Mgmt</t>
  </si>
  <si>
    <t>Grants
Revolving Acs
Insurance Receipts</t>
  </si>
  <si>
    <t>Annual avg</t>
  </si>
  <si>
    <t>TOTALS</t>
  </si>
  <si>
    <t>Non-Budget Items</t>
  </si>
  <si>
    <t>Budgeted Items</t>
  </si>
  <si>
    <t>Increased WPD proposed line items to match the requested amounts per vote of FinCom</t>
  </si>
  <si>
    <t>Voted to establish and fund the IT Expense line item at $5,300. See IT Expense Reseach spreadsheet for details</t>
  </si>
  <si>
    <t>Decreased Lake George funding from $3k to zero as no treatment is planned for the upcoming year.</t>
  </si>
  <si>
    <t>Updated the Snow &amp; Ice deficit amount to $58,061.50</t>
  </si>
  <si>
    <t>Removed the following expenses out of the budget so that they will be funded via Free Cash: Dam Inspection &amp; Assessors Reval.</t>
  </si>
  <si>
    <t>Note: The Joint Budget Committee recommended a slight increase to Unrestricted Local Aid, however we are sticking with the lower Gov projection for budgeting purposes.</t>
  </si>
  <si>
    <t>Received confirmation from BOS that Ambulance is approved for $10,000</t>
  </si>
  <si>
    <t>Received confirmation from BOS that Conservation Stipend has been increased from $500 to $750.</t>
  </si>
  <si>
    <t>The following adjustments were made to arrive at a balanced budget: Local Receipts Estimates were adjusted from 220k to 194,821.82. Excess OL was increased from 28k to 30k. School Choice assessment was increased from 90k to 120k.</t>
  </si>
  <si>
    <t>Total ending budget = $3,890,941.32</t>
  </si>
  <si>
    <t>Increases over the years: FY12 = 1.76%, FY13 = 5.02%, FY14 = .21, FY15 = 1.51%</t>
  </si>
  <si>
    <t>Changes suggested by BOS: NONE</t>
  </si>
  <si>
    <t>Lynn requested a $2,000 increase to 32B for a teacher that retired from another system but some is charged back to Wales.  To accommodate this we lowered overlay allowance by $2,000.</t>
  </si>
  <si>
    <t>FINAL Total ending budget = $3,892,941.32</t>
  </si>
  <si>
    <t>100-122-5204</t>
  </si>
  <si>
    <t>100-122-5200</t>
  </si>
  <si>
    <t>FY16</t>
  </si>
  <si>
    <t>100-192-5700</t>
  </si>
  <si>
    <t>Senior Center Cook</t>
  </si>
  <si>
    <t>FY16 Seasonal Payroll</t>
  </si>
  <si>
    <t>Account #</t>
  </si>
  <si>
    <t>Highway Dept Clerk</t>
  </si>
  <si>
    <t>Training</t>
  </si>
  <si>
    <t>100-422-5150</t>
  </si>
  <si>
    <t>100-210-5160</t>
  </si>
  <si>
    <t>100-541-5130</t>
  </si>
  <si>
    <t>Fire Dept. Members Wages</t>
  </si>
  <si>
    <t>FY16 Police Pistol Purchase</t>
  </si>
  <si>
    <t>100-210-5800</t>
  </si>
  <si>
    <t>Account Title</t>
  </si>
  <si>
    <t>I certify that these are the amounts appropriated by the voters at the Annual Town Meeting held May 20, 2015 for Fiscal Year 2016.                                                                                                  Leis Phinney, Town Clerk</t>
  </si>
  <si>
    <t>Amount</t>
  </si>
  <si>
    <t>Town of Wales  Certified Budget  FY 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</si>
</sst>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m/d/yy;@"/>
  </numFmts>
  <fonts count="7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Arial"/>
      <family val="2"/>
    </font>
    <font>
      <b/>
      <sz val="11"/>
      <name val="Arial"/>
      <family val="2"/>
    </font>
    <font>
      <sz val="12"/>
      <color indexed="8"/>
      <name val="Arial"/>
      <family val="2"/>
    </font>
    <font>
      <sz val="10"/>
      <name val="Arial"/>
      <family val="2"/>
    </font>
    <font>
      <sz val="9"/>
      <color indexed="81"/>
      <name val="Tahoma"/>
      <family val="2"/>
    </font>
    <font>
      <b/>
      <sz val="9"/>
      <color indexed="81"/>
      <name val="Tahoma"/>
      <family val="2"/>
    </font>
    <font>
      <sz val="8"/>
      <color indexed="81"/>
      <name val="Tahoma"/>
      <family val="2"/>
    </font>
    <font>
      <b/>
      <sz val="8"/>
      <color indexed="81"/>
      <name val="Tahoma"/>
      <family val="2"/>
    </font>
    <font>
      <b/>
      <u/>
      <sz val="11"/>
      <name val="Arial"/>
      <family val="2"/>
    </font>
    <font>
      <sz val="11"/>
      <name val="Arial"/>
      <family val="2"/>
    </font>
    <font>
      <sz val="11"/>
      <color indexed="8"/>
      <name val="Arial"/>
      <family val="2"/>
    </font>
    <font>
      <sz val="11"/>
      <color indexed="10"/>
      <name val="Arial"/>
      <family val="2"/>
    </font>
    <font>
      <b/>
      <sz val="11"/>
      <color indexed="8"/>
      <name val="Arial"/>
      <family val="2"/>
    </font>
    <font>
      <u/>
      <sz val="11"/>
      <name val="Arial"/>
      <family val="2"/>
    </font>
    <font>
      <sz val="9"/>
      <name val="Arial"/>
      <family val="2"/>
    </font>
    <font>
      <b/>
      <sz val="8"/>
      <color indexed="9"/>
      <name val="Arial"/>
      <family val="2"/>
    </font>
    <font>
      <sz val="11"/>
      <color theme="1"/>
      <name val="Arial"/>
      <family val="2"/>
    </font>
    <font>
      <b/>
      <sz val="11"/>
      <color theme="0"/>
      <name val="Arial"/>
      <family val="2"/>
    </font>
    <font>
      <sz val="11"/>
      <color theme="0"/>
      <name val="Arial"/>
      <family val="2"/>
    </font>
    <font>
      <b/>
      <sz val="11"/>
      <color theme="3"/>
      <name val="Arial"/>
      <family val="2"/>
    </font>
    <font>
      <sz val="11"/>
      <color rgb="FF0070C0"/>
      <name val="Arial"/>
      <family val="2"/>
    </font>
    <font>
      <sz val="9"/>
      <color theme="3"/>
      <name val="Arial"/>
      <family val="2"/>
    </font>
    <font>
      <sz val="11"/>
      <color theme="3"/>
      <name val="Arial"/>
      <family val="2"/>
    </font>
    <font>
      <b/>
      <sz val="11"/>
      <color theme="1"/>
      <name val="Calibri"/>
      <family val="2"/>
      <scheme val="minor"/>
    </font>
    <font>
      <b/>
      <sz val="8"/>
      <color rgb="FFFF0000"/>
      <name val="Arial"/>
      <family val="2"/>
    </font>
    <font>
      <sz val="12"/>
      <color theme="1"/>
      <name val="Arial"/>
      <family val="2"/>
    </font>
    <font>
      <sz val="9"/>
      <color theme="1"/>
      <name val="Calibri"/>
      <family val="2"/>
      <scheme val="minor"/>
    </font>
    <font>
      <sz val="11"/>
      <name val="Calibri"/>
      <family val="2"/>
      <scheme val="minor"/>
    </font>
    <font>
      <b/>
      <sz val="10"/>
      <color theme="1"/>
      <name val="Arial"/>
      <family val="2"/>
    </font>
    <font>
      <sz val="10"/>
      <color theme="1"/>
      <name val="Arial"/>
      <family val="2"/>
    </font>
    <font>
      <sz val="9"/>
      <color theme="1"/>
      <name val="Arial"/>
      <family val="2"/>
    </font>
    <font>
      <sz val="11"/>
      <color rgb="FFFF0000"/>
      <name val="Calibri"/>
      <family val="2"/>
      <scheme val="minor"/>
    </font>
    <font>
      <b/>
      <sz val="12"/>
      <color theme="1"/>
      <name val="Arial"/>
      <family val="2"/>
    </font>
    <font>
      <b/>
      <sz val="11"/>
      <color rgb="FFFF0000"/>
      <name val="Calibri"/>
      <family val="2"/>
      <scheme val="minor"/>
    </font>
    <font>
      <sz val="11"/>
      <color theme="4"/>
      <name val="Calibri"/>
      <family val="2"/>
      <scheme val="minor"/>
    </font>
    <font>
      <b/>
      <sz val="11"/>
      <color theme="4"/>
      <name val="Calibri"/>
      <family val="2"/>
      <scheme val="minor"/>
    </font>
    <font>
      <sz val="11"/>
      <color rgb="FF0070C0"/>
      <name val="Calibri"/>
      <family val="2"/>
      <scheme val="minor"/>
    </font>
    <font>
      <u/>
      <sz val="11"/>
      <color theme="1"/>
      <name val="Calibri"/>
      <family val="2"/>
      <scheme val="minor"/>
    </font>
    <font>
      <u/>
      <sz val="11"/>
      <color rgb="FF0070C0"/>
      <name val="Calibri"/>
      <family val="2"/>
      <scheme val="minor"/>
    </font>
    <font>
      <b/>
      <sz val="11"/>
      <name val="Calibri"/>
      <family val="2"/>
      <scheme val="minor"/>
    </font>
    <font>
      <sz val="11"/>
      <color rgb="FF00B050"/>
      <name val="Arial"/>
      <family val="2"/>
    </font>
    <font>
      <sz val="10"/>
      <color rgb="FFFF0000"/>
      <name val="Arial"/>
      <family val="2"/>
    </font>
    <font>
      <sz val="10"/>
      <color rgb="FF0070C0"/>
      <name val="Arial"/>
      <family val="2"/>
    </font>
    <font>
      <b/>
      <u/>
      <sz val="10"/>
      <color theme="1"/>
      <name val="Arial"/>
      <family val="2"/>
    </font>
    <font>
      <sz val="11"/>
      <color theme="9" tint="-0.249977111117893"/>
      <name val="Arial"/>
      <family val="2"/>
    </font>
    <font>
      <b/>
      <sz val="11"/>
      <color theme="9" tint="-0.249977111117893"/>
      <name val="Arial"/>
      <family val="2"/>
    </font>
    <font>
      <u/>
      <sz val="10"/>
      <color theme="1"/>
      <name val="Arial"/>
      <family val="2"/>
    </font>
    <font>
      <b/>
      <sz val="10"/>
      <name val="Arial"/>
      <family val="2"/>
    </font>
    <font>
      <sz val="11"/>
      <color theme="0" tint="-0.34998626667073579"/>
      <name val="Arial"/>
      <family val="2"/>
    </font>
    <font>
      <b/>
      <sz val="9"/>
      <color indexed="81"/>
      <name val="Tahoma"/>
      <charset val="1"/>
    </font>
    <font>
      <sz val="11"/>
      <name val="Times New Roman"/>
      <family val="1"/>
    </font>
    <font>
      <b/>
      <sz val="11"/>
      <name val="Times New Roman"/>
      <family val="1"/>
    </font>
    <font>
      <b/>
      <sz val="14"/>
      <name val="Times New Roman"/>
      <family val="1"/>
    </font>
    <font>
      <sz val="11"/>
      <color rgb="FF00B0F0"/>
      <name val="Times New Roman"/>
      <family val="1"/>
    </font>
    <font>
      <b/>
      <sz val="2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theme="4" tint="-0.249977111117893"/>
        <bgColor indexed="64"/>
      </patternFill>
    </fill>
    <fill>
      <patternFill patternType="solid">
        <fgColor theme="3"/>
        <bgColor indexed="64"/>
      </patternFill>
    </fill>
  </fills>
  <borders count="43">
    <border>
      <left/>
      <right/>
      <top/>
      <bottom/>
      <diagonal/>
    </border>
    <border>
      <left/>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right/>
      <top style="double">
        <color indexed="64"/>
      </top>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2">
    <xf numFmtId="0" fontId="0" fillId="0" borderId="0"/>
    <xf numFmtId="44" fontId="19" fillId="0" borderId="0" applyFont="0" applyFill="0" applyBorder="0" applyAlignment="0" applyProtection="0"/>
    <xf numFmtId="0" fontId="22" fillId="0" borderId="0"/>
    <xf numFmtId="9" fontId="21" fillId="0" borderId="0" applyFont="0" applyFill="0" applyBorder="0" applyAlignment="0" applyProtection="0"/>
    <xf numFmtId="0" fontId="18" fillId="0" borderId="0"/>
    <xf numFmtId="43" fontId="44" fillId="0" borderId="0" applyFont="0" applyFill="0" applyBorder="0" applyAlignment="0" applyProtection="0"/>
    <xf numFmtId="0" fontId="13" fillId="0" borderId="0"/>
    <xf numFmtId="44" fontId="13" fillId="0" borderId="0" applyFont="0" applyFill="0" applyBorder="0" applyAlignment="0" applyProtection="0"/>
    <xf numFmtId="0" fontId="11" fillId="0" borderId="0"/>
    <xf numFmtId="9" fontId="1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cellStyleXfs>
  <cellXfs count="514">
    <xf numFmtId="0" fontId="0" fillId="0" borderId="0" xfId="0"/>
    <xf numFmtId="0" fontId="20" fillId="0" borderId="0" xfId="0" applyFont="1" applyFill="1" applyBorder="1"/>
    <xf numFmtId="0" fontId="28" fillId="0" borderId="0" xfId="0" applyFont="1" applyFill="1" applyBorder="1"/>
    <xf numFmtId="0" fontId="35" fillId="0" borderId="0" xfId="0" applyFont="1" applyFill="1" applyBorder="1"/>
    <xf numFmtId="0" fontId="35" fillId="0" borderId="0" xfId="0" applyFont="1"/>
    <xf numFmtId="0" fontId="28" fillId="0" borderId="0" xfId="0" applyFont="1" applyBorder="1"/>
    <xf numFmtId="44" fontId="28" fillId="2" borderId="0" xfId="1" applyFont="1" applyFill="1" applyBorder="1"/>
    <xf numFmtId="44" fontId="28" fillId="0" borderId="0" xfId="1" applyFont="1" applyFill="1" applyBorder="1"/>
    <xf numFmtId="0" fontId="20" fillId="0" borderId="0" xfId="0" applyFont="1" applyBorder="1" applyAlignment="1">
      <alignment horizontal="left"/>
    </xf>
    <xf numFmtId="44" fontId="20" fillId="3" borderId="0" xfId="1" applyFont="1" applyFill="1" applyBorder="1" applyAlignment="1">
      <alignment horizontal="center"/>
    </xf>
    <xf numFmtId="4" fontId="20" fillId="2" borderId="3" xfId="0" applyNumberFormat="1" applyFont="1" applyFill="1" applyBorder="1" applyAlignment="1">
      <alignment horizontal="center"/>
    </xf>
    <xf numFmtId="44" fontId="20" fillId="4" borderId="3" xfId="1" applyFont="1" applyFill="1" applyBorder="1" applyAlignment="1">
      <alignment horizontal="center"/>
    </xf>
    <xf numFmtId="44" fontId="28" fillId="0" borderId="0" xfId="1" applyFont="1" applyFill="1" applyBorder="1" applyAlignment="1">
      <alignment horizontal="center"/>
    </xf>
    <xf numFmtId="0" fontId="35" fillId="0" borderId="0" xfId="0" applyFont="1" applyAlignment="1"/>
    <xf numFmtId="0" fontId="27" fillId="0" borderId="0" xfId="0" applyFont="1" applyBorder="1" applyAlignment="1">
      <alignment horizontal="left"/>
    </xf>
    <xf numFmtId="44" fontId="27" fillId="3" borderId="0" xfId="1" applyFont="1" applyFill="1" applyBorder="1" applyAlignment="1">
      <alignment horizontal="center"/>
    </xf>
    <xf numFmtId="4" fontId="20" fillId="4" borderId="4" xfId="0" applyNumberFormat="1" applyFont="1" applyFill="1" applyBorder="1" applyAlignment="1">
      <alignment horizontal="center"/>
    </xf>
    <xf numFmtId="4" fontId="20" fillId="2" borderId="4" xfId="0" applyNumberFormat="1" applyFont="1" applyFill="1" applyBorder="1" applyAlignment="1">
      <alignment horizontal="center"/>
    </xf>
    <xf numFmtId="44" fontId="20" fillId="4" borderId="4" xfId="1" applyFont="1" applyFill="1" applyBorder="1" applyAlignment="1">
      <alignment horizontal="center"/>
    </xf>
    <xf numFmtId="0" fontId="35" fillId="0" borderId="0" xfId="0" applyFont="1" applyBorder="1"/>
    <xf numFmtId="0" fontId="35" fillId="0" borderId="5" xfId="0" quotePrefix="1" applyFont="1" applyBorder="1" applyAlignment="1">
      <alignment horizontal="center"/>
    </xf>
    <xf numFmtId="0" fontId="35" fillId="0" borderId="6" xfId="0" applyFont="1" applyBorder="1" applyAlignment="1"/>
    <xf numFmtId="0" fontId="36" fillId="5" borderId="5" xfId="0" applyFont="1" applyFill="1" applyBorder="1" applyAlignment="1">
      <alignment horizontal="left"/>
    </xf>
    <xf numFmtId="0" fontId="36" fillId="5" borderId="0" xfId="0" applyFont="1" applyFill="1" applyBorder="1" applyAlignment="1">
      <alignment horizontal="left"/>
    </xf>
    <xf numFmtId="0" fontId="36" fillId="5" borderId="4" xfId="0" applyFont="1" applyFill="1" applyBorder="1" applyAlignment="1">
      <alignment horizontal="left"/>
    </xf>
    <xf numFmtId="49" fontId="28" fillId="0" borderId="0" xfId="0" applyNumberFormat="1" applyFont="1" applyBorder="1" applyAlignment="1">
      <alignment horizontal="left" vertical="center"/>
    </xf>
    <xf numFmtId="0" fontId="28" fillId="0" borderId="0" xfId="0" applyFont="1" applyBorder="1" applyAlignment="1">
      <alignment horizontal="left" vertical="center"/>
    </xf>
    <xf numFmtId="44" fontId="28" fillId="3" borderId="0" xfId="1" applyFont="1" applyFill="1" applyBorder="1"/>
    <xf numFmtId="44" fontId="28" fillId="4" borderId="4" xfId="1" applyFont="1" applyFill="1" applyBorder="1"/>
    <xf numFmtId="44" fontId="28" fillId="2" borderId="4" xfId="1" applyFont="1" applyFill="1" applyBorder="1"/>
    <xf numFmtId="0" fontId="28" fillId="0" borderId="5" xfId="2" applyFont="1" applyBorder="1" applyAlignment="1">
      <alignment horizontal="center"/>
    </xf>
    <xf numFmtId="44" fontId="28" fillId="0" borderId="6" xfId="1" applyFont="1" applyBorder="1"/>
    <xf numFmtId="49" fontId="28" fillId="0" borderId="1" xfId="0" applyNumberFormat="1" applyFont="1" applyBorder="1" applyAlignment="1">
      <alignment horizontal="left" vertical="center"/>
    </xf>
    <xf numFmtId="0" fontId="28" fillId="0" borderId="1" xfId="0" applyFont="1" applyBorder="1" applyAlignment="1">
      <alignment vertical="center"/>
    </xf>
    <xf numFmtId="44" fontId="28" fillId="3" borderId="1" xfId="1" applyFont="1" applyFill="1" applyBorder="1"/>
    <xf numFmtId="44" fontId="28" fillId="4" borderId="7" xfId="1" applyFont="1" applyFill="1" applyBorder="1"/>
    <xf numFmtId="44" fontId="28" fillId="2" borderId="7" xfId="1" applyFont="1" applyFill="1" applyBorder="1"/>
    <xf numFmtId="0" fontId="28" fillId="0" borderId="1" xfId="0" applyFont="1" applyBorder="1" applyAlignment="1">
      <alignment horizontal="left" vertical="center"/>
    </xf>
    <xf numFmtId="49" fontId="20" fillId="0" borderId="0" xfId="0" applyNumberFormat="1" applyFont="1" applyFill="1" applyBorder="1" applyAlignment="1">
      <alignment horizontal="left" vertical="center"/>
    </xf>
    <xf numFmtId="44" fontId="20" fillId="3" borderId="0" xfId="1" applyFont="1" applyFill="1" applyBorder="1"/>
    <xf numFmtId="44" fontId="20" fillId="2" borderId="4" xfId="1" applyFont="1" applyFill="1" applyBorder="1"/>
    <xf numFmtId="44" fontId="20" fillId="4" borderId="4" xfId="1" applyFont="1" applyFill="1" applyBorder="1"/>
    <xf numFmtId="44" fontId="20" fillId="4" borderId="7" xfId="1" applyFont="1" applyFill="1" applyBorder="1"/>
    <xf numFmtId="0" fontId="20" fillId="0" borderId="0" xfId="0" applyFont="1" applyFill="1" applyBorder="1" applyAlignment="1">
      <alignment horizontal="left" vertical="center"/>
    </xf>
    <xf numFmtId="164" fontId="20" fillId="4" borderId="4" xfId="0" applyNumberFormat="1" applyFont="1" applyFill="1" applyBorder="1"/>
    <xf numFmtId="0" fontId="28" fillId="0" borderId="1" xfId="0" applyFont="1" applyBorder="1"/>
    <xf numFmtId="0" fontId="36" fillId="6" borderId="0" xfId="0" applyFont="1" applyFill="1" applyBorder="1"/>
    <xf numFmtId="0" fontId="37" fillId="6" borderId="0" xfId="0" applyFont="1" applyFill="1" applyBorder="1"/>
    <xf numFmtId="44" fontId="37" fillId="6" borderId="0" xfId="1" applyFont="1" applyFill="1" applyBorder="1"/>
    <xf numFmtId="164" fontId="37" fillId="6" borderId="4" xfId="0" applyNumberFormat="1" applyFont="1" applyFill="1" applyBorder="1"/>
    <xf numFmtId="44" fontId="37" fillId="6" borderId="4" xfId="1" applyFont="1" applyFill="1" applyBorder="1"/>
    <xf numFmtId="49" fontId="2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49" fontId="28" fillId="0" borderId="1" xfId="0" applyNumberFormat="1" applyFont="1" applyFill="1" applyBorder="1" applyAlignment="1">
      <alignment horizontal="left" vertical="center"/>
    </xf>
    <xf numFmtId="0" fontId="28" fillId="0" borderId="1" xfId="0" applyFont="1" applyFill="1" applyBorder="1" applyAlignment="1">
      <alignment horizontal="left" vertical="center"/>
    </xf>
    <xf numFmtId="164" fontId="28" fillId="4" borderId="4" xfId="0" applyNumberFormat="1" applyFont="1" applyFill="1" applyBorder="1"/>
    <xf numFmtId="44" fontId="20" fillId="2" borderId="7" xfId="1" applyFont="1" applyFill="1" applyBorder="1"/>
    <xf numFmtId="49" fontId="20" fillId="0" borderId="1" xfId="0" applyNumberFormat="1" applyFont="1" applyFill="1" applyBorder="1" applyAlignment="1">
      <alignment horizontal="left" vertical="center"/>
    </xf>
    <xf numFmtId="0" fontId="20" fillId="0" borderId="1" xfId="0" applyFont="1" applyFill="1" applyBorder="1" applyAlignment="1">
      <alignment vertical="center"/>
    </xf>
    <xf numFmtId="44" fontId="20" fillId="3" borderId="1" xfId="1" applyFont="1" applyFill="1" applyBorder="1"/>
    <xf numFmtId="0" fontId="20" fillId="0" borderId="1" xfId="0" applyFont="1" applyFill="1" applyBorder="1" applyAlignment="1">
      <alignment horizontal="left" vertical="center"/>
    </xf>
    <xf numFmtId="0" fontId="37" fillId="6" borderId="0" xfId="0" applyFont="1" applyFill="1"/>
    <xf numFmtId="0" fontId="28" fillId="0" borderId="1" xfId="0" applyFont="1" applyFill="1" applyBorder="1"/>
    <xf numFmtId="0" fontId="36" fillId="6" borderId="0" xfId="0" applyFont="1" applyFill="1" applyBorder="1" applyAlignment="1">
      <alignment horizontal="left"/>
    </xf>
    <xf numFmtId="44" fontId="36" fillId="6" borderId="4" xfId="1" applyFont="1" applyFill="1" applyBorder="1"/>
    <xf numFmtId="0" fontId="36" fillId="6" borderId="0" xfId="0" applyFont="1" applyFill="1" applyBorder="1" applyAlignment="1">
      <alignment horizontal="left" vertical="center"/>
    </xf>
    <xf numFmtId="44" fontId="28" fillId="4" borderId="4" xfId="1" applyFont="1" applyFill="1" applyBorder="1" applyAlignment="1">
      <alignment wrapText="1"/>
    </xf>
    <xf numFmtId="44" fontId="28" fillId="3" borderId="1" xfId="1" applyFont="1" applyFill="1" applyBorder="1" applyAlignment="1">
      <alignment wrapText="1"/>
    </xf>
    <xf numFmtId="44" fontId="28" fillId="4" borderId="7" xfId="1" applyFont="1" applyFill="1" applyBorder="1" applyAlignment="1">
      <alignment wrapText="1"/>
    </xf>
    <xf numFmtId="44" fontId="28" fillId="3" borderId="0" xfId="1" applyFont="1" applyFill="1" applyBorder="1" applyAlignment="1">
      <alignment wrapText="1"/>
    </xf>
    <xf numFmtId="164" fontId="28" fillId="4" borderId="7" xfId="0" applyNumberFormat="1" applyFont="1" applyFill="1" applyBorder="1"/>
    <xf numFmtId="0" fontId="20" fillId="0" borderId="0" xfId="0" applyFont="1" applyBorder="1" applyAlignment="1">
      <alignment vertical="center"/>
    </xf>
    <xf numFmtId="0" fontId="20" fillId="0" borderId="1" xfId="0" applyFont="1" applyBorder="1" applyAlignment="1">
      <alignment vertical="center"/>
    </xf>
    <xf numFmtId="0" fontId="28" fillId="0" borderId="0" xfId="0" applyFont="1" applyBorder="1" applyAlignment="1">
      <alignment vertical="center"/>
    </xf>
    <xf numFmtId="0" fontId="20" fillId="0" borderId="1" xfId="0" applyFont="1" applyFill="1" applyBorder="1"/>
    <xf numFmtId="0" fontId="35" fillId="3" borderId="1" xfId="0" applyFont="1" applyFill="1" applyBorder="1"/>
    <xf numFmtId="164" fontId="36" fillId="6" borderId="4" xfId="0" applyNumberFormat="1" applyFont="1" applyFill="1" applyBorder="1"/>
    <xf numFmtId="44" fontId="36" fillId="6" borderId="0" xfId="1" applyFont="1" applyFill="1" applyBorder="1"/>
    <xf numFmtId="0" fontId="31" fillId="0" borderId="0" xfId="0" applyFont="1"/>
    <xf numFmtId="0" fontId="31" fillId="0" borderId="0" xfId="0" applyFont="1" applyAlignment="1">
      <alignment horizontal="center"/>
    </xf>
    <xf numFmtId="0" fontId="35" fillId="0" borderId="0" xfId="0" applyFont="1" applyFill="1"/>
    <xf numFmtId="0" fontId="35" fillId="2" borderId="0" xfId="0" applyFont="1" applyFill="1"/>
    <xf numFmtId="44" fontId="28" fillId="4" borderId="3" xfId="1" applyFont="1" applyFill="1" applyBorder="1" applyAlignment="1">
      <alignment horizontal="center"/>
    </xf>
    <xf numFmtId="44" fontId="28" fillId="4" borderId="4" xfId="1" applyFont="1" applyFill="1" applyBorder="1" applyAlignment="1">
      <alignment horizontal="center"/>
    </xf>
    <xf numFmtId="49" fontId="32" fillId="0" borderId="0" xfId="0" applyNumberFormat="1" applyFont="1" applyFill="1" applyBorder="1" applyAlignment="1">
      <alignment horizontal="left" vertical="center"/>
    </xf>
    <xf numFmtId="0" fontId="20" fillId="0" borderId="0" xfId="0" applyFont="1" applyFill="1" applyBorder="1" applyAlignment="1">
      <alignment horizontal="left"/>
    </xf>
    <xf numFmtId="164" fontId="20" fillId="0" borderId="0" xfId="0" applyNumberFormat="1" applyFont="1" applyFill="1" applyBorder="1"/>
    <xf numFmtId="0" fontId="32" fillId="0" borderId="8" xfId="0" applyFont="1" applyFill="1" applyBorder="1" applyAlignment="1">
      <alignment horizontal="left" vertical="center"/>
    </xf>
    <xf numFmtId="0" fontId="35" fillId="3" borderId="8" xfId="0" applyFont="1" applyFill="1" applyBorder="1"/>
    <xf numFmtId="164" fontId="32" fillId="4" borderId="9" xfId="0" applyNumberFormat="1" applyFont="1" applyFill="1" applyBorder="1"/>
    <xf numFmtId="44" fontId="32" fillId="2" borderId="9" xfId="1" applyFont="1" applyFill="1" applyBorder="1"/>
    <xf numFmtId="44" fontId="32" fillId="4" borderId="9" xfId="1" applyFont="1" applyFill="1" applyBorder="1"/>
    <xf numFmtId="44" fontId="28" fillId="4" borderId="9" xfId="1" applyFont="1" applyFill="1" applyBorder="1"/>
    <xf numFmtId="44" fontId="20" fillId="4" borderId="4" xfId="0" applyNumberFormat="1" applyFont="1" applyFill="1" applyBorder="1"/>
    <xf numFmtId="44" fontId="20" fillId="4" borderId="7" xfId="0" applyNumberFormat="1" applyFont="1" applyFill="1" applyBorder="1"/>
    <xf numFmtId="44" fontId="37" fillId="6" borderId="4" xfId="0" applyNumberFormat="1" applyFont="1" applyFill="1" applyBorder="1"/>
    <xf numFmtId="44" fontId="28" fillId="4" borderId="4" xfId="1" applyNumberFormat="1" applyFont="1" applyFill="1" applyBorder="1"/>
    <xf numFmtId="44" fontId="28" fillId="4" borderId="7" xfId="1" applyNumberFormat="1" applyFont="1" applyFill="1" applyBorder="1"/>
    <xf numFmtId="44" fontId="20" fillId="0" borderId="0" xfId="1" applyFont="1" applyFill="1" applyBorder="1" applyAlignment="1">
      <alignment horizontal="center"/>
    </xf>
    <xf numFmtId="4" fontId="20" fillId="0" borderId="0" xfId="0" applyNumberFormat="1" applyFont="1" applyFill="1" applyBorder="1" applyAlignment="1">
      <alignment horizontal="center"/>
    </xf>
    <xf numFmtId="44" fontId="28" fillId="0" borderId="1" xfId="1" applyFont="1" applyFill="1" applyBorder="1"/>
    <xf numFmtId="44" fontId="20" fillId="0" borderId="0" xfId="1" applyFont="1" applyFill="1" applyBorder="1"/>
    <xf numFmtId="44" fontId="20" fillId="0" borderId="1" xfId="1" applyFont="1" applyFill="1" applyBorder="1"/>
    <xf numFmtId="44" fontId="32" fillId="0" borderId="8" xfId="1" applyFont="1" applyFill="1" applyBorder="1"/>
    <xf numFmtId="0" fontId="20" fillId="2" borderId="0" xfId="0" applyFont="1" applyFill="1" applyBorder="1" applyAlignment="1">
      <alignment horizontal="left"/>
    </xf>
    <xf numFmtId="0" fontId="28" fillId="0" borderId="0" xfId="0" applyFont="1" applyFill="1" applyBorder="1" applyAlignment="1">
      <alignment horizontal="left"/>
    </xf>
    <xf numFmtId="44" fontId="31" fillId="0" borderId="0" xfId="0" applyNumberFormat="1" applyFont="1"/>
    <xf numFmtId="0" fontId="28" fillId="0" borderId="14" xfId="2" applyFont="1" applyBorder="1" applyAlignment="1">
      <alignment horizontal="center"/>
    </xf>
    <xf numFmtId="44" fontId="28" fillId="0" borderId="15" xfId="1" applyFont="1" applyBorder="1"/>
    <xf numFmtId="44" fontId="38" fillId="0" borderId="0" xfId="0" applyNumberFormat="1" applyFont="1" applyBorder="1"/>
    <xf numFmtId="44" fontId="38" fillId="4" borderId="16" xfId="0" applyNumberFormat="1" applyFont="1" applyFill="1" applyBorder="1" applyAlignment="1">
      <alignment vertical="center"/>
    </xf>
    <xf numFmtId="0" fontId="28" fillId="0" borderId="0" xfId="0" applyFont="1" applyFill="1" applyBorder="1" applyAlignment="1">
      <alignment vertical="center"/>
    </xf>
    <xf numFmtId="44" fontId="39" fillId="4" borderId="4" xfId="1" applyFont="1" applyFill="1" applyBorder="1"/>
    <xf numFmtId="44" fontId="39" fillId="0" borderId="0" xfId="1" applyFont="1" applyFill="1" applyBorder="1"/>
    <xf numFmtId="44" fontId="20" fillId="0" borderId="4" xfId="1" applyFont="1" applyFill="1" applyBorder="1"/>
    <xf numFmtId="44" fontId="20" fillId="0" borderId="4" xfId="0" applyNumberFormat="1" applyFont="1" applyFill="1" applyBorder="1"/>
    <xf numFmtId="44" fontId="20" fillId="0" borderId="7" xfId="0" applyNumberFormat="1" applyFont="1" applyFill="1" applyBorder="1"/>
    <xf numFmtId="44" fontId="20" fillId="0" borderId="7" xfId="1" applyFont="1" applyFill="1" applyBorder="1"/>
    <xf numFmtId="44" fontId="39" fillId="0" borderId="4" xfId="1" applyFont="1" applyFill="1" applyBorder="1"/>
    <xf numFmtId="44" fontId="28" fillId="0" borderId="7" xfId="1" applyFont="1" applyFill="1" applyBorder="1"/>
    <xf numFmtId="44" fontId="28" fillId="0" borderId="4" xfId="1" applyFont="1" applyFill="1" applyBorder="1"/>
    <xf numFmtId="44" fontId="28" fillId="0" borderId="11" xfId="1" applyFont="1" applyFill="1" applyBorder="1" applyAlignment="1">
      <alignment horizontal="center"/>
    </xf>
    <xf numFmtId="0" fontId="35" fillId="0" borderId="6" xfId="0" applyFont="1" applyFill="1" applyBorder="1"/>
    <xf numFmtId="0" fontId="36" fillId="0" borderId="6" xfId="0" applyFont="1" applyFill="1" applyBorder="1" applyAlignment="1">
      <alignment horizontal="left"/>
    </xf>
    <xf numFmtId="0" fontId="29" fillId="0" borderId="1" xfId="0" applyFont="1" applyFill="1" applyBorder="1"/>
    <xf numFmtId="44" fontId="28" fillId="0" borderId="0" xfId="1" applyNumberFormat="1" applyFont="1" applyFill="1" applyBorder="1"/>
    <xf numFmtId="44" fontId="28" fillId="2" borderId="4" xfId="1" applyNumberFormat="1" applyFont="1" applyFill="1" applyBorder="1"/>
    <xf numFmtId="44" fontId="28" fillId="0" borderId="1" xfId="1" applyNumberFormat="1" applyFont="1" applyFill="1" applyBorder="1"/>
    <xf numFmtId="44" fontId="28" fillId="2" borderId="7" xfId="1" applyNumberFormat="1" applyFont="1" applyFill="1" applyBorder="1"/>
    <xf numFmtId="44" fontId="20" fillId="4" borderId="4" xfId="0" applyNumberFormat="1" applyFont="1" applyFill="1" applyBorder="1" applyAlignment="1">
      <alignment vertical="center"/>
    </xf>
    <xf numFmtId="44" fontId="20" fillId="0" borderId="0" xfId="1" applyNumberFormat="1" applyFont="1" applyFill="1" applyBorder="1"/>
    <xf numFmtId="44" fontId="20" fillId="0" borderId="4" xfId="0" applyNumberFormat="1" applyFont="1" applyFill="1" applyBorder="1" applyAlignment="1">
      <alignment vertical="center"/>
    </xf>
    <xf numFmtId="0" fontId="35" fillId="0" borderId="0" xfId="0" quotePrefix="1" applyFont="1" applyFill="1"/>
    <xf numFmtId="164" fontId="20" fillId="0" borderId="21" xfId="0" applyNumberFormat="1" applyFont="1" applyFill="1" applyBorder="1" applyAlignment="1">
      <alignment vertical="center"/>
    </xf>
    <xf numFmtId="44" fontId="20" fillId="4" borderId="22" xfId="0" applyNumberFormat="1" applyFont="1" applyFill="1" applyBorder="1" applyAlignment="1">
      <alignment vertical="center"/>
    </xf>
    <xf numFmtId="44" fontId="20" fillId="0" borderId="23" xfId="1" applyNumberFormat="1" applyFont="1" applyFill="1" applyBorder="1"/>
    <xf numFmtId="44" fontId="20" fillId="0" borderId="22" xfId="0" applyNumberFormat="1" applyFont="1" applyFill="1" applyBorder="1" applyAlignment="1">
      <alignment vertical="center"/>
    </xf>
    <xf numFmtId="44" fontId="28" fillId="4" borderId="24" xfId="1" applyFont="1" applyFill="1" applyBorder="1"/>
    <xf numFmtId="44" fontId="28" fillId="4" borderId="2" xfId="1" applyFont="1" applyFill="1" applyBorder="1"/>
    <xf numFmtId="44" fontId="20" fillId="4" borderId="2" xfId="1" applyFont="1" applyFill="1" applyBorder="1"/>
    <xf numFmtId="0" fontId="36" fillId="5" borderId="2" xfId="0" applyFont="1" applyFill="1" applyBorder="1" applyAlignment="1">
      <alignment horizontal="left"/>
    </xf>
    <xf numFmtId="44" fontId="37" fillId="6" borderId="2" xfId="1" applyFont="1" applyFill="1" applyBorder="1"/>
    <xf numFmtId="44" fontId="20" fillId="4" borderId="24" xfId="1" applyFont="1" applyFill="1" applyBorder="1"/>
    <xf numFmtId="44" fontId="20" fillId="4" borderId="24" xfId="0" applyNumberFormat="1" applyFont="1" applyFill="1" applyBorder="1"/>
    <xf numFmtId="44" fontId="20" fillId="4" borderId="2" xfId="0" applyNumberFormat="1" applyFont="1" applyFill="1" applyBorder="1"/>
    <xf numFmtId="44" fontId="36" fillId="6" borderId="2" xfId="1" applyFont="1" applyFill="1" applyBorder="1"/>
    <xf numFmtId="44" fontId="28" fillId="4" borderId="2" xfId="1" applyNumberFormat="1" applyFont="1" applyFill="1" applyBorder="1"/>
    <xf numFmtId="44" fontId="28" fillId="4" borderId="24" xfId="1" applyNumberFormat="1" applyFont="1" applyFill="1" applyBorder="1"/>
    <xf numFmtId="44" fontId="20" fillId="4" borderId="2" xfId="0" applyNumberFormat="1" applyFont="1" applyFill="1" applyBorder="1" applyAlignment="1">
      <alignment vertical="center"/>
    </xf>
    <xf numFmtId="0" fontId="42" fillId="0" borderId="0" xfId="4" applyFont="1"/>
    <xf numFmtId="0" fontId="18" fillId="0" borderId="0" xfId="4"/>
    <xf numFmtId="0" fontId="18" fillId="0" borderId="0" xfId="4" applyBorder="1"/>
    <xf numFmtId="0" fontId="42" fillId="0" borderId="0" xfId="4" applyFont="1" applyAlignment="1">
      <alignment horizontal="center"/>
    </xf>
    <xf numFmtId="43" fontId="18" fillId="0" borderId="0" xfId="4" applyNumberFormat="1"/>
    <xf numFmtId="10" fontId="18" fillId="0" borderId="0" xfId="4" applyNumberFormat="1"/>
    <xf numFmtId="43" fontId="18" fillId="0" borderId="0" xfId="4" applyNumberFormat="1" applyAlignment="1"/>
    <xf numFmtId="43" fontId="18" fillId="0" borderId="0" xfId="4" applyNumberFormat="1" applyAlignment="1">
      <alignment horizontal="right"/>
    </xf>
    <xf numFmtId="0" fontId="18" fillId="0" borderId="0" xfId="4" applyAlignment="1">
      <alignment horizontal="right"/>
    </xf>
    <xf numFmtId="43" fontId="18" fillId="0" borderId="1" xfId="4" applyNumberFormat="1" applyBorder="1"/>
    <xf numFmtId="43" fontId="18" fillId="0" borderId="0" xfId="4" applyNumberFormat="1" applyBorder="1"/>
    <xf numFmtId="0" fontId="18" fillId="0" borderId="0" xfId="4" applyAlignment="1">
      <alignment horizontal="left"/>
    </xf>
    <xf numFmtId="0" fontId="41" fillId="0" borderId="5" xfId="0" applyFont="1" applyBorder="1"/>
    <xf numFmtId="0" fontId="38" fillId="3" borderId="17" xfId="0" applyFont="1" applyFill="1" applyBorder="1" applyAlignment="1">
      <alignment horizontal="center"/>
    </xf>
    <xf numFmtId="0" fontId="43" fillId="0" borderId="0" xfId="0" applyFont="1"/>
    <xf numFmtId="4" fontId="28" fillId="4" borderId="3" xfId="0" applyNumberFormat="1" applyFont="1" applyFill="1" applyBorder="1" applyAlignment="1">
      <alignment horizontal="center"/>
    </xf>
    <xf numFmtId="43" fontId="17" fillId="0" borderId="0" xfId="4" applyNumberFormat="1" applyFont="1" applyAlignment="1">
      <alignment horizontal="right"/>
    </xf>
    <xf numFmtId="43" fontId="17" fillId="0" borderId="0" xfId="4" applyNumberFormat="1" applyFont="1"/>
    <xf numFmtId="0" fontId="18" fillId="0" borderId="1" xfId="4" applyBorder="1"/>
    <xf numFmtId="43" fontId="17" fillId="0" borderId="0" xfId="0" applyNumberFormat="1" applyFont="1"/>
    <xf numFmtId="44" fontId="18" fillId="0" borderId="0" xfId="4" applyNumberFormat="1"/>
    <xf numFmtId="43" fontId="18" fillId="0" borderId="0" xfId="4" applyNumberFormat="1" applyFill="1"/>
    <xf numFmtId="43" fontId="16" fillId="0" borderId="0" xfId="4" applyNumberFormat="1" applyFont="1"/>
    <xf numFmtId="0" fontId="35" fillId="3" borderId="0" xfId="0" applyFont="1" applyFill="1" applyBorder="1"/>
    <xf numFmtId="164" fontId="42" fillId="0" borderId="35" xfId="1" applyNumberFormat="1" applyFont="1" applyBorder="1" applyAlignment="1">
      <alignment horizontal="center"/>
    </xf>
    <xf numFmtId="43" fontId="46" fillId="0" borderId="0" xfId="4" applyNumberFormat="1" applyFont="1"/>
    <xf numFmtId="43" fontId="18" fillId="0" borderId="8" xfId="4" applyNumberFormat="1" applyBorder="1"/>
    <xf numFmtId="165" fontId="47" fillId="0" borderId="0" xfId="0" applyNumberFormat="1" applyFont="1" applyAlignment="1">
      <alignment horizontal="center" vertical="top"/>
    </xf>
    <xf numFmtId="165" fontId="48" fillId="0" borderId="0" xfId="0" applyNumberFormat="1" applyFont="1" applyAlignment="1">
      <alignment horizontal="center" vertical="top"/>
    </xf>
    <xf numFmtId="0" fontId="47" fillId="0" borderId="0" xfId="0" applyFont="1" applyAlignment="1">
      <alignment horizontal="left" vertical="top" wrapText="1"/>
    </xf>
    <xf numFmtId="0" fontId="48" fillId="0" borderId="0" xfId="0" applyFont="1" applyAlignment="1">
      <alignment horizontal="left" vertical="top" wrapText="1"/>
    </xf>
    <xf numFmtId="0" fontId="22" fillId="0" borderId="0" xfId="0" applyFont="1" applyAlignment="1">
      <alignment horizontal="left" vertical="top" wrapText="1"/>
    </xf>
    <xf numFmtId="44" fontId="28" fillId="4" borderId="36" xfId="1" applyFont="1" applyFill="1" applyBorder="1"/>
    <xf numFmtId="44" fontId="28" fillId="2" borderId="36" xfId="1" applyFont="1" applyFill="1" applyBorder="1"/>
    <xf numFmtId="2" fontId="35" fillId="0" borderId="0" xfId="0" applyNumberFormat="1" applyFont="1" applyFill="1"/>
    <xf numFmtId="0" fontId="49" fillId="0" borderId="0" xfId="0" applyFont="1"/>
    <xf numFmtId="0" fontId="48" fillId="0" borderId="0" xfId="0" applyFont="1"/>
    <xf numFmtId="44" fontId="35" fillId="0" borderId="0" xfId="0" applyNumberFormat="1" applyFont="1" applyFill="1"/>
    <xf numFmtId="44" fontId="42" fillId="0" borderId="31" xfId="1" applyFont="1" applyBorder="1"/>
    <xf numFmtId="0" fontId="49" fillId="0" borderId="0" xfId="0" applyFont="1" applyAlignment="1">
      <alignment horizontal="left"/>
    </xf>
    <xf numFmtId="0" fontId="49" fillId="0" borderId="10" xfId="0" applyFont="1" applyBorder="1" applyAlignment="1">
      <alignment horizontal="left"/>
    </xf>
    <xf numFmtId="0" fontId="49" fillId="0" borderId="11" xfId="0" applyFont="1" applyBorder="1" applyAlignment="1">
      <alignment horizontal="left"/>
    </xf>
    <xf numFmtId="44" fontId="35" fillId="0" borderId="0" xfId="0" applyNumberFormat="1" applyFont="1"/>
    <xf numFmtId="0" fontId="33" fillId="0" borderId="0" xfId="0" applyFont="1" applyFill="1" applyBorder="1"/>
    <xf numFmtId="0" fontId="33" fillId="0" borderId="1" xfId="0" applyFont="1" applyBorder="1"/>
    <xf numFmtId="0" fontId="33" fillId="0" borderId="0" xfId="0" applyFont="1" applyBorder="1"/>
    <xf numFmtId="0" fontId="15" fillId="0" borderId="2" xfId="4" applyFont="1" applyBorder="1" applyAlignment="1">
      <alignment horizontal="right"/>
    </xf>
    <xf numFmtId="0" fontId="11" fillId="0" borderId="0" xfId="4" applyFont="1"/>
    <xf numFmtId="164" fontId="53" fillId="0" borderId="31" xfId="1" applyNumberFormat="1" applyFont="1" applyBorder="1" applyAlignment="1">
      <alignment horizontal="center"/>
    </xf>
    <xf numFmtId="44" fontId="11" fillId="0" borderId="32" xfId="1" applyFont="1" applyBorder="1"/>
    <xf numFmtId="0" fontId="42" fillId="0" borderId="0" xfId="8" applyFont="1"/>
    <xf numFmtId="0" fontId="11" fillId="0" borderId="0" xfId="8"/>
    <xf numFmtId="0" fontId="11" fillId="0" borderId="0" xfId="8" applyBorder="1"/>
    <xf numFmtId="0" fontId="42" fillId="0" borderId="0" xfId="8" applyFont="1" applyAlignment="1">
      <alignment horizontal="center"/>
    </xf>
    <xf numFmtId="0" fontId="50" fillId="0" borderId="0" xfId="8" applyFont="1"/>
    <xf numFmtId="0" fontId="11" fillId="0" borderId="0" xfId="8" applyFont="1"/>
    <xf numFmtId="43" fontId="11" fillId="0" borderId="0" xfId="8" applyNumberFormat="1"/>
    <xf numFmtId="43" fontId="11" fillId="0" borderId="0" xfId="5" applyFont="1"/>
    <xf numFmtId="10" fontId="11" fillId="0" borderId="0" xfId="8" applyNumberFormat="1"/>
    <xf numFmtId="43" fontId="11" fillId="0" borderId="0" xfId="8" applyNumberFormat="1" applyAlignment="1"/>
    <xf numFmtId="43" fontId="11" fillId="0" borderId="0" xfId="8" applyNumberFormat="1" applyAlignment="1">
      <alignment horizontal="right"/>
    </xf>
    <xf numFmtId="0" fontId="11" fillId="0" borderId="0" xfId="8" applyAlignment="1">
      <alignment horizontal="right"/>
    </xf>
    <xf numFmtId="43" fontId="11" fillId="0" borderId="1" xfId="8" applyNumberFormat="1" applyBorder="1"/>
    <xf numFmtId="43" fontId="11" fillId="0" borderId="0" xfId="8" applyNumberFormat="1" applyBorder="1"/>
    <xf numFmtId="0" fontId="11" fillId="0" borderId="2" xfId="8" applyFont="1" applyBorder="1"/>
    <xf numFmtId="0" fontId="11" fillId="0" borderId="31" xfId="8" applyBorder="1"/>
    <xf numFmtId="0" fontId="11" fillId="0" borderId="2" xfId="8" applyBorder="1"/>
    <xf numFmtId="0" fontId="11" fillId="0" borderId="0" xfId="8" applyFont="1" applyBorder="1" applyAlignment="1">
      <alignment horizontal="right"/>
    </xf>
    <xf numFmtId="44" fontId="11" fillId="0" borderId="31" xfId="1" applyFont="1" applyBorder="1"/>
    <xf numFmtId="164" fontId="11" fillId="0" borderId="0" xfId="8" applyNumberFormat="1"/>
    <xf numFmtId="43" fontId="11" fillId="0" borderId="0" xfId="8" applyNumberFormat="1" applyFont="1"/>
    <xf numFmtId="0" fontId="42" fillId="0" borderId="2" xfId="8" applyFont="1" applyBorder="1"/>
    <xf numFmtId="0" fontId="11" fillId="0" borderId="0" xfId="8" applyFont="1" applyBorder="1"/>
    <xf numFmtId="43" fontId="11" fillId="0" borderId="0" xfId="8" applyNumberFormat="1" applyFont="1" applyAlignment="1">
      <alignment horizontal="right"/>
    </xf>
    <xf numFmtId="0" fontId="11" fillId="0" borderId="33" xfId="8" applyBorder="1"/>
    <xf numFmtId="0" fontId="11" fillId="0" borderId="34" xfId="8" applyBorder="1"/>
    <xf numFmtId="0" fontId="11" fillId="0" borderId="35" xfId="8" applyBorder="1"/>
    <xf numFmtId="43" fontId="46" fillId="0" borderId="0" xfId="8" applyNumberFormat="1" applyFont="1"/>
    <xf numFmtId="0" fontId="46" fillId="0" borderId="0" xfId="8" applyFont="1"/>
    <xf numFmtId="43" fontId="46" fillId="0" borderId="1" xfId="8" applyNumberFormat="1" applyFont="1" applyBorder="1"/>
    <xf numFmtId="0" fontId="11" fillId="0" borderId="1" xfId="8" applyBorder="1"/>
    <xf numFmtId="0" fontId="11" fillId="0" borderId="0" xfId="8" applyAlignment="1">
      <alignment horizontal="left"/>
    </xf>
    <xf numFmtId="43" fontId="11" fillId="0" borderId="0" xfId="8" applyNumberFormat="1" applyFill="1"/>
    <xf numFmtId="43" fontId="11" fillId="0" borderId="8" xfId="8" applyNumberFormat="1" applyBorder="1"/>
    <xf numFmtId="43" fontId="42" fillId="0" borderId="0" xfId="8" applyNumberFormat="1" applyFont="1" applyBorder="1"/>
    <xf numFmtId="44" fontId="11" fillId="0" borderId="0" xfId="8" applyNumberFormat="1"/>
    <xf numFmtId="43" fontId="11" fillId="0" borderId="12" xfId="8" applyNumberFormat="1" applyBorder="1"/>
    <xf numFmtId="43" fontId="11" fillId="0" borderId="0" xfId="0" applyNumberFormat="1" applyFont="1"/>
    <xf numFmtId="164" fontId="11" fillId="0" borderId="31" xfId="1" applyNumberFormat="1" applyFont="1" applyBorder="1" applyAlignment="1">
      <alignment horizontal="center"/>
    </xf>
    <xf numFmtId="0" fontId="11" fillId="0" borderId="2" xfId="8" applyFont="1" applyBorder="1" applyAlignment="1">
      <alignment horizontal="right"/>
    </xf>
    <xf numFmtId="10" fontId="38" fillId="3" borderId="17" xfId="9" applyNumberFormat="1" applyFont="1" applyFill="1" applyBorder="1" applyAlignment="1">
      <alignment horizontal="center" vertical="center"/>
    </xf>
    <xf numFmtId="10" fontId="29" fillId="0" borderId="6" xfId="9" applyNumberFormat="1" applyFont="1" applyFill="1" applyBorder="1" applyAlignment="1">
      <alignment horizontal="center"/>
    </xf>
    <xf numFmtId="10" fontId="29" fillId="0" borderId="0" xfId="9" applyNumberFormat="1" applyFont="1" applyFill="1" applyAlignment="1">
      <alignment horizontal="center"/>
    </xf>
    <xf numFmtId="10" fontId="29" fillId="0" borderId="15" xfId="9" applyNumberFormat="1" applyFont="1" applyFill="1" applyBorder="1" applyAlignment="1">
      <alignment horizontal="center"/>
    </xf>
    <xf numFmtId="10" fontId="29" fillId="0" borderId="26" xfId="9" applyNumberFormat="1" applyFont="1" applyFill="1" applyBorder="1" applyAlignment="1">
      <alignment horizontal="center"/>
    </xf>
    <xf numFmtId="10" fontId="29" fillId="0" borderId="18" xfId="9" applyNumberFormat="1" applyFont="1" applyFill="1" applyBorder="1" applyAlignment="1">
      <alignment horizontal="center"/>
    </xf>
    <xf numFmtId="10" fontId="29" fillId="0" borderId="20" xfId="9" applyNumberFormat="1" applyFont="1" applyFill="1" applyBorder="1" applyAlignment="1">
      <alignment horizontal="center"/>
    </xf>
    <xf numFmtId="10" fontId="37" fillId="0" borderId="20" xfId="9" applyNumberFormat="1" applyFont="1" applyFill="1" applyBorder="1" applyAlignment="1">
      <alignment horizontal="center"/>
    </xf>
    <xf numFmtId="10" fontId="36" fillId="0" borderId="6" xfId="9" applyNumberFormat="1" applyFont="1" applyFill="1" applyBorder="1" applyAlignment="1">
      <alignment horizontal="center"/>
    </xf>
    <xf numFmtId="10" fontId="29" fillId="0" borderId="19" xfId="9" applyNumberFormat="1" applyFont="1" applyFill="1" applyBorder="1" applyAlignment="1">
      <alignment horizontal="center"/>
    </xf>
    <xf numFmtId="10" fontId="29" fillId="0" borderId="25" xfId="9" applyNumberFormat="1" applyFont="1" applyFill="1" applyBorder="1" applyAlignment="1">
      <alignment horizontal="center" vertical="center"/>
    </xf>
    <xf numFmtId="0" fontId="10" fillId="0" borderId="0" xfId="4" applyFont="1" applyBorder="1" applyAlignment="1">
      <alignment horizontal="right"/>
    </xf>
    <xf numFmtId="0" fontId="10" fillId="0" borderId="0" xfId="4" applyFont="1"/>
    <xf numFmtId="43" fontId="9" fillId="0" borderId="0" xfId="4" applyNumberFormat="1" applyFont="1" applyAlignment="1"/>
    <xf numFmtId="43" fontId="9" fillId="0" borderId="0" xfId="4" applyNumberFormat="1" applyFont="1"/>
    <xf numFmtId="43" fontId="9" fillId="0" borderId="1" xfId="4" applyNumberFormat="1" applyFont="1" applyBorder="1"/>
    <xf numFmtId="0" fontId="9" fillId="0" borderId="0" xfId="4" applyFont="1"/>
    <xf numFmtId="0" fontId="52" fillId="0" borderId="0" xfId="4" applyFont="1" applyBorder="1" applyAlignment="1"/>
    <xf numFmtId="0" fontId="54" fillId="0" borderId="0" xfId="4" applyFont="1" applyBorder="1" applyAlignment="1"/>
    <xf numFmtId="43" fontId="46" fillId="0" borderId="1" xfId="4" applyNumberFormat="1" applyFont="1" applyBorder="1"/>
    <xf numFmtId="43" fontId="46" fillId="0" borderId="0" xfId="4" applyNumberFormat="1" applyFont="1" applyBorder="1"/>
    <xf numFmtId="0" fontId="46" fillId="0" borderId="0" xfId="4" applyFont="1"/>
    <xf numFmtId="0" fontId="9" fillId="0" borderId="0" xfId="4" applyFont="1" applyAlignment="1">
      <alignment horizontal="right"/>
    </xf>
    <xf numFmtId="43" fontId="46" fillId="0" borderId="0" xfId="4" quotePrefix="1" applyNumberFormat="1" applyFont="1"/>
    <xf numFmtId="43" fontId="58" fillId="0" borderId="0" xfId="4" applyNumberFormat="1" applyFont="1" applyBorder="1"/>
    <xf numFmtId="0" fontId="15" fillId="0" borderId="2" xfId="4" applyFont="1" applyBorder="1" applyAlignment="1">
      <alignment horizontal="right"/>
    </xf>
    <xf numFmtId="0" fontId="8" fillId="0" borderId="0" xfId="4" applyFont="1" applyBorder="1" applyAlignment="1">
      <alignment horizontal="right"/>
    </xf>
    <xf numFmtId="43" fontId="46" fillId="0" borderId="12" xfId="4" applyNumberFormat="1" applyFont="1" applyBorder="1"/>
    <xf numFmtId="43" fontId="8" fillId="0" borderId="0" xfId="4" applyNumberFormat="1" applyFont="1" applyAlignment="1">
      <alignment horizontal="right"/>
    </xf>
    <xf numFmtId="0" fontId="15" fillId="0" borderId="2" xfId="4" applyFont="1" applyBorder="1" applyAlignment="1">
      <alignment horizontal="right"/>
    </xf>
    <xf numFmtId="164" fontId="46" fillId="0" borderId="31" xfId="1" applyNumberFormat="1" applyFont="1" applyBorder="1" applyAlignment="1">
      <alignment horizontal="center"/>
    </xf>
    <xf numFmtId="0" fontId="9" fillId="0" borderId="2" xfId="4" applyFont="1" applyBorder="1" applyAlignment="1"/>
    <xf numFmtId="0" fontId="18" fillId="0" borderId="0" xfId="4" applyBorder="1" applyAlignment="1"/>
    <xf numFmtId="0" fontId="15" fillId="0" borderId="2" xfId="4" applyFont="1" applyBorder="1" applyAlignment="1"/>
    <xf numFmtId="0" fontId="18" fillId="3" borderId="0" xfId="4" applyFill="1"/>
    <xf numFmtId="0" fontId="54" fillId="3" borderId="0" xfId="4" applyFont="1" applyFill="1"/>
    <xf numFmtId="43" fontId="18" fillId="3" borderId="0" xfId="5" applyFont="1" applyFill="1"/>
    <xf numFmtId="0" fontId="14" fillId="3" borderId="2" xfId="4" applyFont="1" applyFill="1" applyBorder="1"/>
    <xf numFmtId="0" fontId="18" fillId="3" borderId="0" xfId="4" applyFill="1" applyBorder="1"/>
    <xf numFmtId="0" fontId="18" fillId="3" borderId="31" xfId="4" applyFill="1" applyBorder="1"/>
    <xf numFmtId="0" fontId="18" fillId="3" borderId="2" xfId="4" applyFill="1" applyBorder="1"/>
    <xf numFmtId="0" fontId="42" fillId="3" borderId="2" xfId="4" applyFont="1" applyFill="1" applyBorder="1"/>
    <xf numFmtId="0" fontId="14" fillId="3" borderId="0" xfId="4" applyFont="1" applyFill="1" applyBorder="1"/>
    <xf numFmtId="44" fontId="42" fillId="3" borderId="31" xfId="1" applyFont="1" applyFill="1" applyBorder="1"/>
    <xf numFmtId="0" fontId="18" fillId="3" borderId="33" xfId="4" applyFill="1" applyBorder="1"/>
    <xf numFmtId="0" fontId="18" fillId="3" borderId="34" xfId="4" applyFill="1" applyBorder="1"/>
    <xf numFmtId="0" fontId="18" fillId="3" borderId="35" xfId="4" applyFill="1" applyBorder="1"/>
    <xf numFmtId="0" fontId="17" fillId="3" borderId="0" xfId="4" applyFont="1" applyFill="1"/>
    <xf numFmtId="0" fontId="42" fillId="3" borderId="28" xfId="4" applyFont="1" applyFill="1" applyBorder="1" applyAlignment="1"/>
    <xf numFmtId="0" fontId="42" fillId="3" borderId="29" xfId="4" applyFont="1" applyFill="1" applyBorder="1" applyAlignment="1"/>
    <xf numFmtId="0" fontId="42" fillId="3" borderId="30" xfId="4" applyFont="1" applyFill="1" applyBorder="1" applyAlignment="1"/>
    <xf numFmtId="0" fontId="42" fillId="3" borderId="0" xfId="4" applyFont="1" applyFill="1" applyBorder="1" applyAlignment="1"/>
    <xf numFmtId="0" fontId="56" fillId="3" borderId="0" xfId="4" applyFont="1" applyFill="1" applyBorder="1"/>
    <xf numFmtId="0" fontId="56" fillId="3" borderId="31" xfId="4" applyFont="1" applyFill="1" applyBorder="1" applyAlignment="1">
      <alignment horizontal="center" wrapText="1"/>
    </xf>
    <xf numFmtId="0" fontId="57" fillId="3" borderId="0" xfId="4" applyFont="1" applyFill="1" applyBorder="1" applyAlignment="1">
      <alignment horizontal="center" wrapText="1"/>
    </xf>
    <xf numFmtId="0" fontId="9" fillId="3" borderId="2" xfId="4" applyFont="1" applyFill="1" applyBorder="1"/>
    <xf numFmtId="44" fontId="18" fillId="3" borderId="0" xfId="1" applyFont="1" applyFill="1" applyBorder="1"/>
    <xf numFmtId="10" fontId="9" fillId="3" borderId="31" xfId="3" applyNumberFormat="1" applyFont="1" applyFill="1" applyBorder="1" applyAlignment="1">
      <alignment horizontal="center"/>
    </xf>
    <xf numFmtId="10" fontId="55" fillId="3" borderId="0" xfId="3" applyNumberFormat="1" applyFont="1" applyFill="1" applyBorder="1" applyAlignment="1">
      <alignment horizontal="center"/>
    </xf>
    <xf numFmtId="0" fontId="9" fillId="3" borderId="33" xfId="4" applyNumberFormat="1" applyFont="1" applyFill="1" applyBorder="1"/>
    <xf numFmtId="44" fontId="18" fillId="3" borderId="34" xfId="1" applyFont="1" applyFill="1" applyBorder="1"/>
    <xf numFmtId="10" fontId="18" fillId="3" borderId="35" xfId="3" applyNumberFormat="1" applyFont="1" applyFill="1" applyBorder="1" applyAlignment="1">
      <alignment horizontal="center"/>
    </xf>
    <xf numFmtId="0" fontId="9" fillId="3" borderId="0" xfId="4" applyFont="1" applyFill="1"/>
    <xf numFmtId="44" fontId="18" fillId="3" borderId="0" xfId="1" applyFont="1" applyFill="1"/>
    <xf numFmtId="44" fontId="55" fillId="3" borderId="0" xfId="4" applyNumberFormat="1" applyFont="1" applyFill="1"/>
    <xf numFmtId="0" fontId="7" fillId="3" borderId="0" xfId="4" applyFont="1" applyFill="1"/>
    <xf numFmtId="0" fontId="12" fillId="3" borderId="0" xfId="4" applyFont="1" applyFill="1"/>
    <xf numFmtId="164" fontId="18" fillId="3" borderId="0" xfId="4" applyNumberFormat="1" applyFill="1"/>
    <xf numFmtId="0" fontId="7" fillId="3" borderId="0" xfId="4" applyFont="1" applyFill="1" applyAlignment="1">
      <alignment horizontal="center"/>
    </xf>
    <xf numFmtId="0" fontId="18" fillId="3" borderId="0" xfId="4" applyFill="1" applyAlignment="1">
      <alignment horizontal="center"/>
    </xf>
    <xf numFmtId="43" fontId="6" fillId="0" borderId="0" xfId="4" applyNumberFormat="1" applyFont="1" applyAlignment="1">
      <alignment horizontal="right"/>
    </xf>
    <xf numFmtId="0" fontId="5" fillId="0" borderId="0" xfId="4" applyFont="1" applyBorder="1" applyAlignment="1">
      <alignment horizontal="right"/>
    </xf>
    <xf numFmtId="0" fontId="5" fillId="0" borderId="2" xfId="4" applyFont="1" applyBorder="1" applyAlignment="1">
      <alignment horizontal="right"/>
    </xf>
    <xf numFmtId="0" fontId="5" fillId="3" borderId="0" xfId="4" applyFont="1" applyFill="1" applyBorder="1" applyAlignment="1">
      <alignment horizontal="right"/>
    </xf>
    <xf numFmtId="165" fontId="47" fillId="0" borderId="38" xfId="0" applyNumberFormat="1" applyFont="1" applyBorder="1" applyAlignment="1">
      <alignment horizontal="center" vertical="top"/>
    </xf>
    <xf numFmtId="0" fontId="47" fillId="0" borderId="38" xfId="0" applyFont="1" applyBorder="1" applyAlignment="1">
      <alignment horizontal="left" vertical="top" wrapText="1"/>
    </xf>
    <xf numFmtId="165" fontId="48" fillId="0" borderId="38" xfId="0" applyNumberFormat="1" applyFont="1" applyBorder="1" applyAlignment="1">
      <alignment horizontal="center" vertical="top"/>
    </xf>
    <xf numFmtId="0" fontId="48" fillId="0" borderId="38" xfId="0" applyFont="1" applyBorder="1" applyAlignment="1">
      <alignment horizontal="left" vertical="top" wrapText="1"/>
    </xf>
    <xf numFmtId="0" fontId="22" fillId="0" borderId="38" xfId="0" applyFont="1" applyBorder="1" applyAlignment="1">
      <alignment horizontal="left" vertical="top" wrapText="1"/>
    </xf>
    <xf numFmtId="0" fontId="42" fillId="3" borderId="2" xfId="4" applyFont="1" applyFill="1" applyBorder="1" applyAlignment="1"/>
    <xf numFmtId="0" fontId="42" fillId="0" borderId="0" xfId="4" applyFont="1" applyAlignment="1">
      <alignment horizontal="right"/>
    </xf>
    <xf numFmtId="0" fontId="4" fillId="3" borderId="0" xfId="4" applyFont="1" applyFill="1" applyBorder="1" applyAlignment="1">
      <alignment horizontal="right"/>
    </xf>
    <xf numFmtId="0" fontId="18" fillId="0" borderId="0" xfId="4" applyFill="1"/>
    <xf numFmtId="0" fontId="7" fillId="0" borderId="0" xfId="4" applyFont="1" applyFill="1"/>
    <xf numFmtId="0" fontId="28" fillId="0" borderId="0" xfId="0" applyFont="1"/>
    <xf numFmtId="0" fontId="48" fillId="0" borderId="38" xfId="0" applyFont="1" applyBorder="1" applyAlignment="1">
      <alignment horizontal="left" vertical="top" wrapText="1"/>
    </xf>
    <xf numFmtId="44" fontId="46" fillId="3" borderId="32" xfId="1" applyFont="1" applyFill="1" applyBorder="1"/>
    <xf numFmtId="164" fontId="46" fillId="3" borderId="31" xfId="1" applyNumberFormat="1" applyFont="1" applyFill="1" applyBorder="1"/>
    <xf numFmtId="44" fontId="58" fillId="3" borderId="31" xfId="1" applyFont="1" applyFill="1" applyBorder="1"/>
    <xf numFmtId="44" fontId="46" fillId="3" borderId="31" xfId="1" applyFont="1" applyFill="1" applyBorder="1"/>
    <xf numFmtId="164" fontId="46" fillId="3" borderId="32" xfId="1" applyNumberFormat="1" applyFont="1" applyFill="1" applyBorder="1"/>
    <xf numFmtId="0" fontId="1" fillId="3" borderId="0" xfId="4" applyFont="1" applyFill="1" applyBorder="1" applyAlignment="1">
      <alignment horizontal="right"/>
    </xf>
    <xf numFmtId="0" fontId="47" fillId="0" borderId="0" xfId="0" applyFont="1"/>
    <xf numFmtId="0" fontId="65" fillId="0" borderId="0" xfId="0" applyFont="1"/>
    <xf numFmtId="44" fontId="48" fillId="0" borderId="0" xfId="1" applyFont="1"/>
    <xf numFmtId="0" fontId="47" fillId="0" borderId="0" xfId="0" applyFont="1" applyAlignment="1">
      <alignment horizontal="center"/>
    </xf>
    <xf numFmtId="44" fontId="48" fillId="0" borderId="0" xfId="1" applyFont="1" applyBorder="1" applyAlignment="1">
      <alignment horizontal="center"/>
    </xf>
    <xf numFmtId="0" fontId="48" fillId="0" borderId="16" xfId="0" applyFont="1" applyBorder="1"/>
    <xf numFmtId="44" fontId="48" fillId="0" borderId="16" xfId="1" applyFont="1" applyBorder="1" applyAlignment="1">
      <alignment horizontal="center"/>
    </xf>
    <xf numFmtId="44" fontId="22" fillId="0" borderId="16" xfId="1" applyFont="1" applyBorder="1" applyAlignment="1">
      <alignment horizontal="center"/>
    </xf>
    <xf numFmtId="44" fontId="60" fillId="0" borderId="16" xfId="1" applyFont="1" applyBorder="1" applyAlignment="1">
      <alignment horizontal="center"/>
    </xf>
    <xf numFmtId="0" fontId="48" fillId="0" borderId="16" xfId="0" applyFont="1" applyBorder="1" applyAlignment="1">
      <alignment wrapText="1"/>
    </xf>
    <xf numFmtId="44" fontId="48" fillId="0" borderId="27" xfId="1" applyFont="1" applyBorder="1" applyAlignment="1">
      <alignment horizontal="center"/>
    </xf>
    <xf numFmtId="0" fontId="48" fillId="0" borderId="0" xfId="0" applyFont="1" applyBorder="1"/>
    <xf numFmtId="44" fontId="48" fillId="0" borderId="5" xfId="0" applyNumberFormat="1" applyFont="1" applyBorder="1"/>
    <xf numFmtId="44" fontId="48" fillId="0" borderId="0" xfId="0" applyNumberFormat="1" applyFont="1" applyBorder="1"/>
    <xf numFmtId="44" fontId="47" fillId="0" borderId="0" xfId="0" applyNumberFormat="1" applyFont="1" applyAlignment="1">
      <alignment horizontal="center"/>
    </xf>
    <xf numFmtId="44" fontId="47" fillId="0" borderId="0" xfId="1" applyFont="1" applyBorder="1" applyAlignment="1">
      <alignment horizontal="center"/>
    </xf>
    <xf numFmtId="44" fontId="48" fillId="0" borderId="39" xfId="1" applyFont="1" applyBorder="1" applyAlignment="1">
      <alignment horizontal="center"/>
    </xf>
    <xf numFmtId="44" fontId="48" fillId="0" borderId="40" xfId="1" applyFont="1" applyBorder="1" applyAlignment="1">
      <alignment horizontal="center"/>
    </xf>
    <xf numFmtId="0" fontId="48" fillId="0" borderId="41" xfId="0" applyFont="1" applyBorder="1"/>
    <xf numFmtId="44" fontId="48" fillId="0" borderId="41" xfId="1" applyFont="1" applyBorder="1" applyAlignment="1">
      <alignment horizontal="center"/>
    </xf>
    <xf numFmtId="44" fontId="48" fillId="0" borderId="14" xfId="1" applyFont="1" applyBorder="1" applyAlignment="1">
      <alignment horizontal="center"/>
    </xf>
    <xf numFmtId="0" fontId="48" fillId="0" borderId="39" xfId="0" applyFont="1" applyBorder="1"/>
    <xf numFmtId="44" fontId="22" fillId="0" borderId="39" xfId="1" applyFont="1" applyBorder="1" applyAlignment="1">
      <alignment horizontal="center"/>
    </xf>
    <xf numFmtId="44" fontId="60" fillId="0" borderId="39" xfId="1" applyFont="1" applyBorder="1" applyAlignment="1">
      <alignment horizontal="center"/>
    </xf>
    <xf numFmtId="0" fontId="51" fillId="0" borderId="0" xfId="0" applyFont="1"/>
    <xf numFmtId="0" fontId="51" fillId="0" borderId="0" xfId="0" applyFont="1" applyBorder="1"/>
    <xf numFmtId="44" fontId="0" fillId="0" borderId="0" xfId="1" applyFont="1"/>
    <xf numFmtId="0" fontId="0" fillId="0" borderId="1" xfId="0" applyBorder="1"/>
    <xf numFmtId="44" fontId="51" fillId="0" borderId="0" xfId="0" applyNumberFormat="1" applyFont="1"/>
    <xf numFmtId="0" fontId="22" fillId="0" borderId="16" xfId="0" applyFont="1" applyBorder="1"/>
    <xf numFmtId="44" fontId="22" fillId="0" borderId="27" xfId="1" applyFont="1" applyBorder="1" applyAlignment="1">
      <alignment horizontal="center"/>
    </xf>
    <xf numFmtId="44" fontId="22" fillId="0" borderId="5" xfId="0" applyNumberFormat="1" applyFont="1" applyBorder="1"/>
    <xf numFmtId="44" fontId="66" fillId="0" borderId="0" xfId="0" applyNumberFormat="1" applyFont="1"/>
    <xf numFmtId="44" fontId="28" fillId="4" borderId="0" xfId="1" applyFont="1" applyFill="1" applyBorder="1"/>
    <xf numFmtId="44" fontId="20" fillId="4" borderId="0" xfId="0" applyNumberFormat="1" applyFont="1" applyFill="1" applyBorder="1"/>
    <xf numFmtId="44" fontId="20" fillId="0" borderId="0" xfId="0" applyNumberFormat="1" applyFont="1" applyFill="1" applyBorder="1"/>
    <xf numFmtId="44" fontId="20" fillId="4" borderId="0" xfId="1" applyFont="1" applyFill="1" applyBorder="1"/>
    <xf numFmtId="0" fontId="64" fillId="5" borderId="0" xfId="0" applyFont="1" applyFill="1" applyBorder="1" applyAlignment="1">
      <alignment horizontal="left"/>
    </xf>
    <xf numFmtId="0" fontId="59" fillId="6" borderId="0" xfId="0" applyFont="1" applyFill="1" applyBorder="1"/>
    <xf numFmtId="164" fontId="63" fillId="6" borderId="0" xfId="0" applyNumberFormat="1" applyFont="1" applyFill="1" applyBorder="1"/>
    <xf numFmtId="164" fontId="37" fillId="6" borderId="0" xfId="0" applyNumberFormat="1" applyFont="1" applyFill="1" applyBorder="1"/>
    <xf numFmtId="4" fontId="20" fillId="4" borderId="0" xfId="0" applyNumberFormat="1" applyFont="1" applyFill="1" applyBorder="1" applyAlignment="1">
      <alignment horizontal="center"/>
    </xf>
    <xf numFmtId="4" fontId="20" fillId="3" borderId="0" xfId="0" applyNumberFormat="1" applyFont="1" applyFill="1" applyBorder="1" applyAlignment="1">
      <alignment horizontal="center"/>
    </xf>
    <xf numFmtId="44" fontId="28" fillId="4" borderId="1" xfId="1" applyFont="1" applyFill="1" applyBorder="1"/>
    <xf numFmtId="0" fontId="20" fillId="0" borderId="0" xfId="0" applyFont="1" applyFill="1" applyBorder="1" applyAlignment="1">
      <alignment vertical="center"/>
    </xf>
    <xf numFmtId="44" fontId="28" fillId="4" borderId="0" xfId="1" applyFont="1" applyFill="1" applyBorder="1" applyAlignment="1">
      <alignment wrapText="1"/>
    </xf>
    <xf numFmtId="44" fontId="63" fillId="4" borderId="0" xfId="1" applyFont="1" applyFill="1" applyBorder="1"/>
    <xf numFmtId="44" fontId="63" fillId="6" borderId="0" xfId="0" applyNumberFormat="1" applyFont="1" applyFill="1" applyBorder="1"/>
    <xf numFmtId="44" fontId="37" fillId="6" borderId="0" xfId="0" applyNumberFormat="1" applyFont="1" applyFill="1" applyBorder="1"/>
    <xf numFmtId="44" fontId="28" fillId="6" borderId="0" xfId="1" applyFont="1" applyFill="1" applyBorder="1"/>
    <xf numFmtId="44" fontId="28" fillId="4" borderId="0" xfId="1" applyNumberFormat="1" applyFont="1" applyFill="1" applyBorder="1"/>
    <xf numFmtId="44" fontId="20" fillId="3" borderId="0" xfId="0" applyNumberFormat="1" applyFont="1" applyFill="1" applyBorder="1"/>
    <xf numFmtId="164" fontId="63" fillId="4" borderId="0" xfId="0" applyNumberFormat="1" applyFont="1" applyFill="1" applyBorder="1"/>
    <xf numFmtId="164" fontId="28" fillId="0" borderId="0" xfId="0" applyNumberFormat="1" applyFont="1" applyFill="1" applyBorder="1"/>
    <xf numFmtId="164" fontId="64" fillId="6" borderId="0" xfId="0" applyNumberFormat="1" applyFont="1" applyFill="1" applyBorder="1"/>
    <xf numFmtId="164" fontId="36" fillId="6" borderId="0" xfId="0" applyNumberFormat="1" applyFont="1" applyFill="1" applyBorder="1"/>
    <xf numFmtId="44" fontId="28" fillId="3" borderId="0" xfId="1" applyNumberFormat="1" applyFont="1" applyFill="1" applyBorder="1"/>
    <xf numFmtId="44" fontId="20" fillId="4" borderId="0" xfId="0" applyNumberFormat="1" applyFont="1" applyFill="1" applyBorder="1" applyAlignment="1">
      <alignment vertical="center"/>
    </xf>
    <xf numFmtId="44" fontId="20" fillId="0" borderId="0" xfId="0" applyNumberFormat="1" applyFont="1" applyFill="1" applyBorder="1" applyAlignment="1">
      <alignment vertical="center"/>
    </xf>
    <xf numFmtId="44" fontId="20" fillId="3" borderId="0" xfId="0" applyNumberFormat="1" applyFont="1" applyFill="1" applyBorder="1" applyAlignment="1">
      <alignment vertical="center"/>
    </xf>
    <xf numFmtId="164" fontId="28" fillId="4" borderId="0" xfId="0" applyNumberFormat="1" applyFont="1" applyFill="1" applyBorder="1"/>
    <xf numFmtId="44" fontId="28" fillId="4" borderId="0" xfId="0" applyNumberFormat="1" applyFont="1" applyFill="1" applyBorder="1"/>
    <xf numFmtId="0" fontId="32" fillId="0" borderId="0" xfId="0" applyFont="1" applyFill="1" applyBorder="1" applyAlignment="1">
      <alignment horizontal="left" vertical="center"/>
    </xf>
    <xf numFmtId="164" fontId="32" fillId="4" borderId="0" xfId="0" applyNumberFormat="1" applyFont="1" applyFill="1" applyBorder="1"/>
    <xf numFmtId="44" fontId="32" fillId="3" borderId="0" xfId="1" applyFont="1" applyFill="1" applyBorder="1"/>
    <xf numFmtId="44" fontId="32" fillId="0" borderId="0" xfId="1" applyFont="1" applyFill="1" applyBorder="1"/>
    <xf numFmtId="164" fontId="20" fillId="0" borderId="0" xfId="0" applyNumberFormat="1" applyFont="1" applyFill="1" applyBorder="1" applyAlignment="1">
      <alignment vertical="center"/>
    </xf>
    <xf numFmtId="164" fontId="32" fillId="3" borderId="0" xfId="0" applyNumberFormat="1" applyFont="1" applyFill="1" applyBorder="1"/>
    <xf numFmtId="164" fontId="28" fillId="3" borderId="0" xfId="0" applyNumberFormat="1" applyFont="1" applyFill="1" applyBorder="1"/>
    <xf numFmtId="44" fontId="63" fillId="4" borderId="1" xfId="1" applyFont="1" applyFill="1" applyBorder="1"/>
    <xf numFmtId="0" fontId="20" fillId="5" borderId="0" xfId="0" applyFont="1" applyFill="1" applyBorder="1" applyAlignment="1">
      <alignment horizontal="left"/>
    </xf>
    <xf numFmtId="0" fontId="69" fillId="0" borderId="0" xfId="0" applyFont="1" applyBorder="1"/>
    <xf numFmtId="0" fontId="69" fillId="0" borderId="0" xfId="0" applyFont="1" applyFill="1" applyBorder="1"/>
    <xf numFmtId="44" fontId="72" fillId="0" borderId="0" xfId="1" applyFont="1" applyFill="1" applyBorder="1"/>
    <xf numFmtId="4" fontId="70" fillId="4" borderId="0" xfId="0" applyNumberFormat="1" applyFont="1" applyFill="1" applyBorder="1" applyAlignment="1">
      <alignment horizontal="center"/>
    </xf>
    <xf numFmtId="4" fontId="70" fillId="3" borderId="0" xfId="0" applyNumberFormat="1" applyFont="1" applyFill="1" applyBorder="1" applyAlignment="1">
      <alignment horizontal="center"/>
    </xf>
    <xf numFmtId="4" fontId="70" fillId="0" borderId="0" xfId="0" applyNumberFormat="1" applyFont="1" applyFill="1" applyBorder="1" applyAlignment="1">
      <alignment horizontal="center"/>
    </xf>
    <xf numFmtId="44" fontId="69" fillId="0" borderId="0" xfId="1" applyFont="1" applyFill="1" applyBorder="1" applyAlignment="1">
      <alignment horizontal="center"/>
    </xf>
    <xf numFmtId="0" fontId="69" fillId="0" borderId="5" xfId="0" applyFont="1" applyBorder="1"/>
    <xf numFmtId="0" fontId="35" fillId="0" borderId="5" xfId="0" applyFont="1" applyBorder="1"/>
    <xf numFmtId="49" fontId="28" fillId="0" borderId="5" xfId="0" applyNumberFormat="1" applyFont="1" applyBorder="1" applyAlignment="1">
      <alignment horizontal="left" vertical="center"/>
    </xf>
    <xf numFmtId="49" fontId="28" fillId="0" borderId="14" xfId="0" applyNumberFormat="1" applyFont="1" applyBorder="1" applyAlignment="1">
      <alignment horizontal="left" vertical="center"/>
    </xf>
    <xf numFmtId="49" fontId="20" fillId="0" borderId="5" xfId="0" applyNumberFormat="1" applyFont="1" applyFill="1" applyBorder="1" applyAlignment="1">
      <alignment horizontal="left" vertical="center"/>
    </xf>
    <xf numFmtId="0" fontId="20" fillId="0" borderId="5" xfId="0" applyFont="1" applyFill="1" applyBorder="1"/>
    <xf numFmtId="0" fontId="36" fillId="6" borderId="5" xfId="0" applyFont="1" applyFill="1" applyBorder="1"/>
    <xf numFmtId="49" fontId="28" fillId="0" borderId="5" xfId="0" applyNumberFormat="1" applyFont="1" applyFill="1" applyBorder="1" applyAlignment="1">
      <alignment horizontal="left" vertical="center"/>
    </xf>
    <xf numFmtId="0" fontId="28" fillId="0" borderId="5" xfId="0" applyFont="1" applyFill="1" applyBorder="1"/>
    <xf numFmtId="49" fontId="28" fillId="0" borderId="14" xfId="0" applyNumberFormat="1" applyFont="1" applyFill="1" applyBorder="1" applyAlignment="1">
      <alignment horizontal="left" vertical="center"/>
    </xf>
    <xf numFmtId="0" fontId="36" fillId="6" borderId="5" xfId="0" applyFont="1" applyFill="1" applyBorder="1" applyAlignment="1">
      <alignment horizontal="left"/>
    </xf>
    <xf numFmtId="0" fontId="29" fillId="0" borderId="5" xfId="0" applyFont="1" applyFill="1" applyBorder="1"/>
    <xf numFmtId="49" fontId="32" fillId="0" borderId="5" xfId="0" applyNumberFormat="1" applyFont="1" applyFill="1" applyBorder="1" applyAlignment="1">
      <alignment horizontal="left" vertical="center"/>
    </xf>
    <xf numFmtId="164" fontId="20" fillId="0" borderId="5" xfId="0" applyNumberFormat="1" applyFont="1" applyFill="1" applyBorder="1"/>
    <xf numFmtId="44" fontId="69" fillId="0" borderId="42" xfId="1" applyFont="1" applyFill="1" applyBorder="1"/>
    <xf numFmtId="44" fontId="20" fillId="0" borderId="42" xfId="1" applyFont="1" applyFill="1" applyBorder="1" applyAlignment="1">
      <alignment horizontal="center"/>
    </xf>
    <xf numFmtId="0" fontId="36" fillId="5" borderId="42" xfId="0" applyFont="1" applyFill="1" applyBorder="1" applyAlignment="1">
      <alignment horizontal="left"/>
    </xf>
    <xf numFmtId="44" fontId="28" fillId="0" borderId="42" xfId="1" applyNumberFormat="1" applyFont="1" applyFill="1" applyBorder="1"/>
    <xf numFmtId="44" fontId="28" fillId="0" borderId="42" xfId="1" applyFont="1" applyFill="1" applyBorder="1"/>
    <xf numFmtId="44" fontId="28" fillId="0" borderId="41" xfId="1" applyFont="1" applyFill="1" applyBorder="1"/>
    <xf numFmtId="44" fontId="20" fillId="0" borderId="42" xfId="1" applyFont="1" applyFill="1" applyBorder="1"/>
    <xf numFmtId="44" fontId="37" fillId="6" borderId="42" xfId="1" applyFont="1" applyFill="1" applyBorder="1"/>
    <xf numFmtId="44" fontId="20" fillId="0" borderId="42" xfId="0" applyNumberFormat="1" applyFont="1" applyFill="1" applyBorder="1"/>
    <xf numFmtId="44" fontId="36" fillId="6" borderId="42" xfId="1" applyFont="1" applyFill="1" applyBorder="1"/>
    <xf numFmtId="44" fontId="20" fillId="0" borderId="42" xfId="0" applyNumberFormat="1" applyFont="1" applyFill="1" applyBorder="1" applyAlignment="1">
      <alignment vertical="center"/>
    </xf>
    <xf numFmtId="44" fontId="32" fillId="0" borderId="42" xfId="1" applyFont="1" applyFill="1" applyBorder="1"/>
    <xf numFmtId="0" fontId="35" fillId="0" borderId="42" xfId="0" applyFont="1" applyFill="1" applyBorder="1"/>
    <xf numFmtId="49" fontId="20" fillId="0" borderId="14" xfId="0" applyNumberFormat="1" applyFont="1" applyFill="1" applyBorder="1" applyAlignment="1">
      <alignment horizontal="left" vertical="center"/>
    </xf>
    <xf numFmtId="44" fontId="20" fillId="4" borderId="1" xfId="0" applyNumberFormat="1" applyFont="1" applyFill="1" applyBorder="1"/>
    <xf numFmtId="44" fontId="20" fillId="3" borderId="1" xfId="0" applyNumberFormat="1" applyFont="1" applyFill="1" applyBorder="1"/>
    <xf numFmtId="44" fontId="20" fillId="0" borderId="41" xfId="1" applyFont="1" applyFill="1" applyBorder="1"/>
    <xf numFmtId="0" fontId="35" fillId="0" borderId="1" xfId="0" applyFont="1" applyBorder="1"/>
    <xf numFmtId="0" fontId="20" fillId="0" borderId="14" xfId="0" applyFont="1" applyFill="1" applyBorder="1"/>
    <xf numFmtId="0" fontId="35" fillId="0" borderId="6" xfId="0" applyFont="1" applyBorder="1"/>
    <xf numFmtId="0" fontId="35" fillId="0" borderId="5" xfId="0" applyFont="1" applyBorder="1"/>
    <xf numFmtId="0" fontId="35" fillId="0" borderId="0" xfId="0" applyFont="1" applyBorder="1"/>
    <xf numFmtId="44" fontId="20" fillId="0" borderId="1" xfId="0" applyNumberFormat="1" applyFont="1" applyFill="1" applyBorder="1"/>
    <xf numFmtId="44" fontId="20" fillId="0" borderId="41" xfId="0" applyNumberFormat="1" applyFont="1" applyFill="1" applyBorder="1"/>
    <xf numFmtId="0" fontId="42" fillId="3" borderId="28" xfId="4" applyFont="1" applyFill="1" applyBorder="1" applyAlignment="1">
      <alignment horizontal="center"/>
    </xf>
    <xf numFmtId="0" fontId="42" fillId="3" borderId="29" xfId="4" applyFont="1" applyFill="1" applyBorder="1" applyAlignment="1">
      <alignment horizontal="center"/>
    </xf>
    <xf numFmtId="0" fontId="42" fillId="3" borderId="30" xfId="4" applyFont="1" applyFill="1" applyBorder="1" applyAlignment="1">
      <alignment horizontal="center"/>
    </xf>
    <xf numFmtId="0" fontId="42" fillId="3" borderId="24" xfId="4" applyFont="1" applyFill="1" applyBorder="1" applyAlignment="1">
      <alignment horizontal="center"/>
    </xf>
    <xf numFmtId="0" fontId="42" fillId="3" borderId="1" xfId="4" applyFont="1" applyFill="1" applyBorder="1" applyAlignment="1">
      <alignment horizontal="center"/>
    </xf>
    <xf numFmtId="0" fontId="42" fillId="3" borderId="32" xfId="4" applyFont="1" applyFill="1" applyBorder="1" applyAlignment="1">
      <alignment horizontal="center"/>
    </xf>
    <xf numFmtId="0" fontId="42" fillId="0" borderId="33" xfId="4" applyFont="1" applyBorder="1" applyAlignment="1">
      <alignment horizontal="right"/>
    </xf>
    <xf numFmtId="0" fontId="42" fillId="0" borderId="34" xfId="4" applyFont="1" applyBorder="1" applyAlignment="1">
      <alignment horizontal="right"/>
    </xf>
    <xf numFmtId="0" fontId="42" fillId="0" borderId="28" xfId="4" applyFont="1" applyBorder="1" applyAlignment="1">
      <alignment horizontal="center"/>
    </xf>
    <xf numFmtId="0" fontId="42" fillId="0" borderId="29" xfId="4" applyFont="1" applyBorder="1" applyAlignment="1">
      <alignment horizontal="center"/>
    </xf>
    <xf numFmtId="0" fontId="42" fillId="0" borderId="30" xfId="4" applyFont="1" applyBorder="1" applyAlignment="1">
      <alignment horizontal="center"/>
    </xf>
    <xf numFmtId="0" fontId="45" fillId="0" borderId="24" xfId="4" applyFont="1" applyBorder="1" applyAlignment="1">
      <alignment horizontal="center"/>
    </xf>
    <xf numFmtId="0" fontId="45" fillId="0" borderId="1" xfId="4" applyFont="1" applyBorder="1" applyAlignment="1">
      <alignment horizontal="center"/>
    </xf>
    <xf numFmtId="0" fontId="45" fillId="0" borderId="32" xfId="4" applyFont="1" applyBorder="1" applyAlignment="1">
      <alignment horizontal="center"/>
    </xf>
    <xf numFmtId="0" fontId="5" fillId="0" borderId="2" xfId="4" applyFont="1" applyBorder="1" applyAlignment="1">
      <alignment horizontal="right"/>
    </xf>
    <xf numFmtId="0" fontId="18" fillId="0" borderId="0" xfId="4" applyBorder="1" applyAlignment="1">
      <alignment horizontal="right"/>
    </xf>
    <xf numFmtId="0" fontId="11" fillId="0" borderId="2" xfId="8" applyFont="1" applyBorder="1" applyAlignment="1">
      <alignment horizontal="right"/>
    </xf>
    <xf numFmtId="0" fontId="11" fillId="0" borderId="0" xfId="8" applyBorder="1" applyAlignment="1">
      <alignment horizontal="right"/>
    </xf>
    <xf numFmtId="0" fontId="42" fillId="0" borderId="33" xfId="8" applyFont="1" applyBorder="1" applyAlignment="1">
      <alignment horizontal="right"/>
    </xf>
    <xf numFmtId="0" fontId="42" fillId="0" borderId="34" xfId="8" applyFont="1" applyBorder="1" applyAlignment="1">
      <alignment horizontal="right"/>
    </xf>
    <xf numFmtId="0" fontId="42" fillId="0" borderId="28" xfId="8" applyFont="1" applyBorder="1" applyAlignment="1">
      <alignment horizontal="center"/>
    </xf>
    <xf numFmtId="0" fontId="42" fillId="0" borderId="29" xfId="8" applyFont="1" applyBorder="1" applyAlignment="1">
      <alignment horizontal="center"/>
    </xf>
    <xf numFmtId="0" fontId="42" fillId="0" borderId="30" xfId="8" applyFont="1" applyBorder="1" applyAlignment="1">
      <alignment horizontal="center"/>
    </xf>
    <xf numFmtId="0" fontId="42" fillId="0" borderId="24" xfId="8" applyFont="1" applyBorder="1" applyAlignment="1">
      <alignment horizontal="center"/>
    </xf>
    <xf numFmtId="0" fontId="42" fillId="0" borderId="1" xfId="8" applyFont="1" applyBorder="1" applyAlignment="1">
      <alignment horizontal="center"/>
    </xf>
    <xf numFmtId="0" fontId="42" fillId="0" borderId="32" xfId="8" applyFont="1" applyBorder="1" applyAlignment="1">
      <alignment horizontal="center"/>
    </xf>
    <xf numFmtId="0" fontId="45" fillId="0" borderId="24" xfId="8" applyFont="1" applyBorder="1" applyAlignment="1">
      <alignment horizontal="center"/>
    </xf>
    <xf numFmtId="0" fontId="45" fillId="0" borderId="1" xfId="8" applyFont="1" applyBorder="1" applyAlignment="1">
      <alignment horizontal="center"/>
    </xf>
    <xf numFmtId="0" fontId="45" fillId="0" borderId="32" xfId="8" applyFont="1" applyBorder="1" applyAlignment="1">
      <alignment horizontal="center"/>
    </xf>
    <xf numFmtId="44" fontId="20" fillId="0" borderId="34" xfId="1" applyFont="1" applyFill="1" applyBorder="1" applyAlignment="1">
      <alignment horizontal="center"/>
    </xf>
    <xf numFmtId="0" fontId="40" fillId="4" borderId="27" xfId="0" applyFont="1" applyFill="1" applyBorder="1" applyAlignment="1">
      <alignment horizontal="right" vertical="center"/>
    </xf>
    <xf numFmtId="0" fontId="41" fillId="4" borderId="13" xfId="0" applyFont="1" applyFill="1" applyBorder="1" applyAlignment="1">
      <alignment horizontal="right" vertical="center"/>
    </xf>
    <xf numFmtId="0" fontId="49" fillId="0" borderId="37" xfId="0" applyFont="1" applyBorder="1" applyAlignment="1">
      <alignment horizontal="left" vertical="center"/>
    </xf>
    <xf numFmtId="0" fontId="49" fillId="0" borderId="12" xfId="0" applyFont="1" applyBorder="1" applyAlignment="1">
      <alignment horizontal="left" vertical="center"/>
    </xf>
    <xf numFmtId="0" fontId="49" fillId="0" borderId="13" xfId="0" applyFont="1" applyBorder="1" applyAlignment="1">
      <alignment horizontal="left" vertical="center"/>
    </xf>
    <xf numFmtId="0" fontId="41" fillId="0" borderId="0" xfId="0" applyFont="1" applyBorder="1" applyAlignment="1">
      <alignment horizontal="right" vertical="top" wrapText="1"/>
    </xf>
    <xf numFmtId="0" fontId="35" fillId="0" borderId="16" xfId="0" applyFont="1" applyBorder="1" applyAlignment="1">
      <alignment horizontal="center" wrapText="1"/>
    </xf>
    <xf numFmtId="0" fontId="35" fillId="0" borderId="16" xfId="0" applyFont="1" applyBorder="1" applyAlignment="1">
      <alignment horizontal="center"/>
    </xf>
    <xf numFmtId="0" fontId="49" fillId="0" borderId="37"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7" xfId="0" applyFont="1" applyBorder="1" applyAlignment="1">
      <alignment horizontal="left"/>
    </xf>
    <xf numFmtId="0" fontId="35" fillId="0" borderId="5" xfId="0" applyFont="1" applyBorder="1" applyAlignment="1">
      <alignment vertical="center" wrapText="1"/>
    </xf>
    <xf numFmtId="0" fontId="35" fillId="0" borderId="0" xfId="0" applyFont="1" applyBorder="1" applyAlignment="1">
      <alignment vertical="center" wrapText="1"/>
    </xf>
    <xf numFmtId="0" fontId="35" fillId="0" borderId="6" xfId="0" applyFont="1" applyBorder="1" applyAlignment="1">
      <alignment vertical="center" wrapText="1"/>
    </xf>
    <xf numFmtId="0" fontId="20" fillId="0" borderId="5" xfId="0" applyFont="1" applyBorder="1" applyAlignment="1">
      <alignment horizontal="left"/>
    </xf>
    <xf numFmtId="0" fontId="20" fillId="0" borderId="0" xfId="0" applyFont="1" applyBorder="1"/>
    <xf numFmtId="0" fontId="35" fillId="0" borderId="10" xfId="0" applyFont="1" applyBorder="1"/>
    <xf numFmtId="0" fontId="73" fillId="0" borderId="27" xfId="0" applyFont="1" applyBorder="1" applyAlignment="1">
      <alignment horizontal="left"/>
    </xf>
    <xf numFmtId="0" fontId="71" fillId="0" borderId="12" xfId="0" applyFont="1" applyBorder="1" applyAlignment="1">
      <alignment horizontal="left"/>
    </xf>
    <xf numFmtId="0" fontId="35" fillId="0" borderId="12" xfId="0" applyFont="1" applyBorder="1"/>
    <xf numFmtId="0" fontId="35" fillId="0" borderId="40" xfId="0" applyFont="1" applyBorder="1"/>
    <xf numFmtId="0" fontId="35" fillId="0" borderId="10" xfId="0" applyFont="1" applyFill="1" applyBorder="1"/>
    <xf numFmtId="10" fontId="35" fillId="2" borderId="10" xfId="3" applyNumberFormat="1" applyFont="1" applyFill="1" applyBorder="1"/>
    <xf numFmtId="10" fontId="67" fillId="2" borderId="10" xfId="3" applyNumberFormat="1" applyFont="1" applyFill="1" applyBorder="1"/>
    <xf numFmtId="0" fontId="35" fillId="0" borderId="14" xfId="0" applyFont="1" applyBorder="1" applyAlignment="1">
      <alignment vertical="center" wrapText="1"/>
    </xf>
    <xf numFmtId="0" fontId="35" fillId="0" borderId="1" xfId="0" applyFont="1" applyBorder="1" applyAlignment="1">
      <alignment vertical="center" wrapText="1"/>
    </xf>
    <xf numFmtId="0" fontId="35" fillId="0" borderId="15" xfId="0" applyFont="1" applyBorder="1" applyAlignment="1">
      <alignment vertical="center" wrapText="1"/>
    </xf>
    <xf numFmtId="0" fontId="71" fillId="0" borderId="13" xfId="0" applyFont="1" applyBorder="1" applyAlignment="1">
      <alignment horizontal="left"/>
    </xf>
    <xf numFmtId="49" fontId="20" fillId="0" borderId="16" xfId="0" applyNumberFormat="1" applyFont="1" applyFill="1" applyBorder="1" applyAlignment="1">
      <alignment horizontal="left" vertical="center"/>
    </xf>
    <xf numFmtId="0" fontId="20" fillId="0" borderId="16" xfId="0" applyFont="1" applyFill="1" applyBorder="1" applyAlignment="1">
      <alignment horizontal="left" vertical="center"/>
    </xf>
    <xf numFmtId="44" fontId="20" fillId="4" borderId="16" xfId="0" applyNumberFormat="1" applyFont="1" applyFill="1" applyBorder="1"/>
    <xf numFmtId="44" fontId="20" fillId="3" borderId="16" xfId="0" applyNumberFormat="1" applyFont="1" applyFill="1" applyBorder="1"/>
    <xf numFmtId="44" fontId="20" fillId="0" borderId="16" xfId="0" applyNumberFormat="1" applyFont="1" applyFill="1" applyBorder="1"/>
    <xf numFmtId="44" fontId="20" fillId="4" borderId="1" xfId="1" applyFont="1" applyFill="1" applyBorder="1"/>
    <xf numFmtId="10" fontId="35" fillId="2" borderId="0" xfId="3" applyNumberFormat="1" applyFont="1" applyFill="1" applyBorder="1"/>
    <xf numFmtId="0" fontId="35" fillId="0" borderId="41" xfId="0" applyFont="1" applyFill="1" applyBorder="1"/>
  </cellXfs>
  <cellStyles count="22">
    <cellStyle name="Comma" xfId="5" builtinId="3"/>
    <cellStyle name="Currency" xfId="1" builtinId="4"/>
    <cellStyle name="Currency 2" xfId="7"/>
    <cellStyle name="Currency 2 2" xfId="12"/>
    <cellStyle name="Currency 2 2 2" xfId="20"/>
    <cellStyle name="Currency 2 3" xfId="16"/>
    <cellStyle name="Normal" xfId="0" builtinId="0"/>
    <cellStyle name="Normal 2" xfId="4"/>
    <cellStyle name="Normal 2 2" xfId="8"/>
    <cellStyle name="Normal 2 2 2" xfId="13"/>
    <cellStyle name="Normal 2 2 2 2" xfId="21"/>
    <cellStyle name="Normal 2 2 3" xfId="17"/>
    <cellStyle name="Normal 2 3" xfId="10"/>
    <cellStyle name="Normal 2 3 2" xfId="18"/>
    <cellStyle name="Normal 2 4" xfId="14"/>
    <cellStyle name="Normal 3" xfId="6"/>
    <cellStyle name="Normal 3 2" xfId="11"/>
    <cellStyle name="Normal 3 2 2" xfId="19"/>
    <cellStyle name="Normal 3 3" xfId="15"/>
    <cellStyle name="Normal_budget formula testing" xfId="2"/>
    <cellStyle name="Percent" xfId="3" builtinId="5"/>
    <cellStyle name="Percent 2" xfId="9"/>
  </cellStyles>
  <dxfs count="3">
    <dxf>
      <font>
        <color theme="0"/>
      </font>
      <numFmt numFmtId="164" formatCode="&quot;$&quot;#,##0.00"/>
      <fill>
        <patternFill>
          <bgColor rgb="FFFF0000"/>
        </patternFill>
      </fill>
    </dxf>
    <dxf>
      <font>
        <color rgb="FF9C0006"/>
      </font>
      <fill>
        <patternFill>
          <bgColor rgb="FFFFC7CE"/>
        </patternFill>
      </fill>
    </dxf>
    <dxf>
      <font>
        <color theme="0"/>
      </font>
      <numFmt numFmtId="164" formatCode="&quot;$&quot;#,##0.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212"/>
  <sheetViews>
    <sheetView tabSelected="1" view="pageBreakPreview" topLeftCell="A184" zoomScale="75" zoomScaleNormal="100" zoomScaleSheetLayoutView="75" workbookViewId="0">
      <selection activeCell="I211" sqref="I211"/>
    </sheetView>
  </sheetViews>
  <sheetFormatPr defaultColWidth="11.54296875" defaultRowHeight="13.05" customHeight="1" outlineLevelRow="1" x14ac:dyDescent="0.25"/>
  <cols>
    <col min="1" max="1" width="11.54296875" style="4"/>
    <col min="2" max="2" width="12.54296875" style="410" customWidth="1"/>
    <col min="3" max="3" width="31.08984375" style="4" customWidth="1"/>
    <col min="4" max="5" width="13" style="80" hidden="1" customWidth="1"/>
    <col min="6" max="7" width="13" style="81" hidden="1" customWidth="1"/>
    <col min="8" max="8" width="13" style="80" hidden="1" customWidth="1"/>
    <col min="9" max="9" width="13" style="435" customWidth="1"/>
    <col min="10" max="16384" width="11.54296875" style="4"/>
  </cols>
  <sheetData>
    <row r="1" spans="2:17" ht="13.05" customHeight="1" x14ac:dyDescent="0.25">
      <c r="B1" s="443"/>
      <c r="I1" s="3"/>
    </row>
    <row r="2" spans="2:17" s="497" customFormat="1" ht="30" customHeight="1" x14ac:dyDescent="0.4">
      <c r="B2" s="495" t="s">
        <v>650</v>
      </c>
      <c r="C2" s="496"/>
      <c r="D2" s="496"/>
      <c r="E2" s="496"/>
      <c r="F2" s="496"/>
      <c r="G2" s="496"/>
      <c r="H2" s="496"/>
      <c r="I2" s="505"/>
    </row>
    <row r="3" spans="2:17" ht="13.05" customHeight="1" x14ac:dyDescent="0.25">
      <c r="B3" s="409"/>
      <c r="C3" s="402"/>
      <c r="D3" s="403"/>
      <c r="E3" s="403"/>
      <c r="F3" s="403"/>
      <c r="G3" s="403"/>
      <c r="H3" s="404"/>
      <c r="I3" s="423"/>
    </row>
    <row r="4" spans="2:17" ht="13.05" customHeight="1" x14ac:dyDescent="0.25">
      <c r="B4" s="492" t="s">
        <v>638</v>
      </c>
      <c r="C4" s="493" t="s">
        <v>647</v>
      </c>
      <c r="D4" s="405" t="s">
        <v>90</v>
      </c>
      <c r="E4" s="406" t="s">
        <v>90</v>
      </c>
      <c r="F4" s="407" t="s">
        <v>90</v>
      </c>
      <c r="G4" s="406" t="s">
        <v>90</v>
      </c>
      <c r="H4" s="408" t="s">
        <v>91</v>
      </c>
      <c r="I4" s="424" t="s">
        <v>649</v>
      </c>
    </row>
    <row r="5" spans="2:17" ht="13.05" customHeight="1" x14ac:dyDescent="0.25">
      <c r="C5" s="14"/>
      <c r="D5" s="372" t="s">
        <v>169</v>
      </c>
      <c r="E5" s="373" t="s">
        <v>246</v>
      </c>
      <c r="F5" s="99" t="s">
        <v>448</v>
      </c>
      <c r="G5" s="373" t="s">
        <v>522</v>
      </c>
      <c r="H5" s="12" t="s">
        <v>634</v>
      </c>
      <c r="I5" s="424"/>
    </row>
    <row r="6" spans="2:17" ht="13.05" customHeight="1" x14ac:dyDescent="0.25">
      <c r="B6" s="22" t="s">
        <v>248</v>
      </c>
      <c r="C6" s="23"/>
      <c r="D6" s="23"/>
      <c r="E6" s="23"/>
      <c r="F6" s="23"/>
      <c r="G6" s="23"/>
      <c r="H6" s="23"/>
      <c r="I6" s="22"/>
      <c r="J6" s="19"/>
      <c r="K6" s="19"/>
      <c r="L6" s="19"/>
      <c r="M6" s="19"/>
      <c r="N6" s="19"/>
      <c r="O6" s="19"/>
      <c r="P6" s="19"/>
      <c r="Q6" s="19"/>
    </row>
    <row r="7" spans="2:17" ht="13.05" customHeight="1" x14ac:dyDescent="0.25">
      <c r="B7" s="411" t="s">
        <v>95</v>
      </c>
      <c r="C7" s="26" t="s">
        <v>567</v>
      </c>
      <c r="D7" s="364">
        <v>111.1</v>
      </c>
      <c r="E7" s="27">
        <v>113.322</v>
      </c>
      <c r="F7" s="7">
        <v>114.74</v>
      </c>
      <c r="G7" s="27">
        <v>114.74</v>
      </c>
      <c r="H7" s="7">
        <v>114.74</v>
      </c>
      <c r="I7" s="426">
        <v>114.74</v>
      </c>
    </row>
    <row r="8" spans="2:17" ht="13.05" customHeight="1" x14ac:dyDescent="0.25">
      <c r="B8" s="411" t="s">
        <v>215</v>
      </c>
      <c r="C8" s="26" t="s">
        <v>216</v>
      </c>
      <c r="D8" s="364">
        <v>987.91</v>
      </c>
      <c r="E8" s="27">
        <v>1007.6682</v>
      </c>
      <c r="F8" s="7">
        <v>1020.27</v>
      </c>
      <c r="G8" s="27">
        <v>1033.02</v>
      </c>
      <c r="H8" s="7">
        <v>1043.3502000000001</v>
      </c>
      <c r="I8" s="427">
        <v>1053.68</v>
      </c>
    </row>
    <row r="9" spans="2:17" ht="13.05" customHeight="1" x14ac:dyDescent="0.25">
      <c r="B9" s="411" t="s">
        <v>221</v>
      </c>
      <c r="C9" s="26" t="s">
        <v>222</v>
      </c>
      <c r="D9" s="364">
        <v>4600</v>
      </c>
      <c r="E9" s="27">
        <v>4600</v>
      </c>
      <c r="F9" s="7">
        <v>4600</v>
      </c>
      <c r="G9" s="27">
        <v>2300</v>
      </c>
      <c r="H9" s="7">
        <v>2300</v>
      </c>
      <c r="I9" s="427">
        <v>2300</v>
      </c>
    </row>
    <row r="10" spans="2:17" ht="13.05" customHeight="1" x14ac:dyDescent="0.25">
      <c r="B10" s="411" t="s">
        <v>217</v>
      </c>
      <c r="C10" s="26" t="s">
        <v>218</v>
      </c>
      <c r="D10" s="364">
        <v>50000</v>
      </c>
      <c r="E10" s="27">
        <v>50000</v>
      </c>
      <c r="F10" s="7">
        <v>50000</v>
      </c>
      <c r="G10" s="27">
        <v>50000</v>
      </c>
      <c r="H10" s="7">
        <v>50000</v>
      </c>
      <c r="I10" s="427">
        <v>50000</v>
      </c>
    </row>
    <row r="11" spans="2:17" ht="13.05" customHeight="1" x14ac:dyDescent="0.25">
      <c r="B11" s="412" t="s">
        <v>214</v>
      </c>
      <c r="C11" s="37" t="s">
        <v>526</v>
      </c>
      <c r="D11" s="374">
        <v>14243.45</v>
      </c>
      <c r="E11" s="34">
        <v>14530</v>
      </c>
      <c r="F11" s="100">
        <v>17000</v>
      </c>
      <c r="G11" s="34">
        <v>17000</v>
      </c>
      <c r="H11" s="100">
        <v>17000</v>
      </c>
      <c r="I11" s="428">
        <v>17000</v>
      </c>
    </row>
    <row r="12" spans="2:17" ht="13.05" customHeight="1" x14ac:dyDescent="0.25">
      <c r="B12" s="411" t="s">
        <v>269</v>
      </c>
      <c r="C12" s="26" t="s">
        <v>527</v>
      </c>
      <c r="D12" s="364">
        <v>14000</v>
      </c>
      <c r="E12" s="27">
        <v>14420</v>
      </c>
      <c r="F12" s="7">
        <v>14708.4</v>
      </c>
      <c r="G12" s="27">
        <v>16500</v>
      </c>
      <c r="H12" s="7">
        <v>16500</v>
      </c>
      <c r="I12" s="427">
        <v>21500</v>
      </c>
    </row>
    <row r="13" spans="2:17" ht="13.05" customHeight="1" x14ac:dyDescent="0.25">
      <c r="B13" s="411" t="s">
        <v>219</v>
      </c>
      <c r="C13" s="26" t="s">
        <v>220</v>
      </c>
      <c r="D13" s="364">
        <v>3000</v>
      </c>
      <c r="E13" s="27">
        <v>3000</v>
      </c>
      <c r="F13" s="7">
        <v>3000</v>
      </c>
      <c r="G13" s="27">
        <v>500</v>
      </c>
      <c r="H13" s="7">
        <v>500</v>
      </c>
      <c r="I13" s="427">
        <v>500</v>
      </c>
    </row>
    <row r="14" spans="2:17" ht="13.05" customHeight="1" x14ac:dyDescent="0.25">
      <c r="B14" s="411" t="s">
        <v>281</v>
      </c>
      <c r="C14" s="26" t="s">
        <v>524</v>
      </c>
      <c r="D14" s="364">
        <v>1000</v>
      </c>
      <c r="E14" s="27">
        <v>1000</v>
      </c>
      <c r="F14" s="7">
        <v>1000</v>
      </c>
      <c r="G14" s="27">
        <v>1000</v>
      </c>
      <c r="H14" s="7">
        <v>1000</v>
      </c>
      <c r="I14" s="427">
        <v>1000</v>
      </c>
    </row>
    <row r="15" spans="2:17" ht="13.05" customHeight="1" x14ac:dyDescent="0.25">
      <c r="B15" s="411" t="s">
        <v>105</v>
      </c>
      <c r="C15" s="26" t="s">
        <v>211</v>
      </c>
      <c r="D15" s="364">
        <v>261</v>
      </c>
      <c r="E15" s="27">
        <v>275.7</v>
      </c>
      <c r="F15" s="7">
        <v>275.7</v>
      </c>
      <c r="G15" s="27">
        <v>275.7</v>
      </c>
      <c r="H15" s="7">
        <v>275.7</v>
      </c>
      <c r="I15" s="427">
        <v>275.7</v>
      </c>
    </row>
    <row r="16" spans="2:17" ht="13.05" customHeight="1" x14ac:dyDescent="0.25">
      <c r="B16" s="413"/>
      <c r="C16" s="43" t="s">
        <v>103</v>
      </c>
      <c r="D16" s="365">
        <v>88203.46</v>
      </c>
      <c r="E16" s="382">
        <v>88946.690199999997</v>
      </c>
      <c r="F16" s="101">
        <v>91719.11</v>
      </c>
      <c r="G16" s="39">
        <v>88723.46</v>
      </c>
      <c r="H16" s="101">
        <f>SUM(H7:H15)</f>
        <v>88733.790200000003</v>
      </c>
      <c r="I16" s="429">
        <f>SUM(I7:I15)</f>
        <v>93744.12</v>
      </c>
    </row>
    <row r="17" spans="2:9" ht="13.05" customHeight="1" x14ac:dyDescent="0.25">
      <c r="B17" s="22" t="s">
        <v>250</v>
      </c>
      <c r="C17" s="23"/>
      <c r="D17" s="368"/>
      <c r="E17" s="23"/>
      <c r="F17" s="23"/>
      <c r="G17" s="23"/>
      <c r="H17" s="401"/>
      <c r="I17" s="425"/>
    </row>
    <row r="18" spans="2:9" ht="13.05" customHeight="1" x14ac:dyDescent="0.25">
      <c r="B18" s="411" t="s">
        <v>97</v>
      </c>
      <c r="C18" s="73" t="s">
        <v>568</v>
      </c>
      <c r="D18" s="364">
        <v>1142.5899999999999</v>
      </c>
      <c r="E18" s="27">
        <v>1165.4417999999998</v>
      </c>
      <c r="F18" s="7">
        <v>1180.01</v>
      </c>
      <c r="G18" s="27">
        <v>1200</v>
      </c>
      <c r="H18" s="7">
        <v>1200</v>
      </c>
      <c r="I18" s="427">
        <v>1200</v>
      </c>
    </row>
    <row r="19" spans="2:9" ht="13.05" customHeight="1" x14ac:dyDescent="0.25">
      <c r="B19" s="411" t="s">
        <v>101</v>
      </c>
      <c r="C19" s="26" t="s">
        <v>102</v>
      </c>
      <c r="D19" s="364">
        <v>28654.080000000002</v>
      </c>
      <c r="E19" s="27">
        <v>29227.161600000003</v>
      </c>
      <c r="F19" s="7">
        <v>29592.5</v>
      </c>
      <c r="G19" s="27">
        <v>29962.41</v>
      </c>
      <c r="H19" s="7">
        <v>28280</v>
      </c>
      <c r="I19" s="427">
        <v>28560</v>
      </c>
    </row>
    <row r="20" spans="2:9" ht="13.05" customHeight="1" x14ac:dyDescent="0.25">
      <c r="B20" s="411" t="s">
        <v>212</v>
      </c>
      <c r="C20" s="26" t="s">
        <v>213</v>
      </c>
      <c r="D20" s="364">
        <v>15000</v>
      </c>
      <c r="E20" s="27">
        <v>15000</v>
      </c>
      <c r="F20" s="7">
        <v>13000</v>
      </c>
      <c r="G20" s="27">
        <v>13000</v>
      </c>
      <c r="H20" s="7">
        <v>13000</v>
      </c>
      <c r="I20" s="427">
        <v>13000</v>
      </c>
    </row>
    <row r="21" spans="2:9" ht="13.05" customHeight="1" x14ac:dyDescent="0.25">
      <c r="B21" s="412" t="s">
        <v>99</v>
      </c>
      <c r="C21" s="37" t="s">
        <v>100</v>
      </c>
      <c r="D21" s="374">
        <v>1500</v>
      </c>
      <c r="E21" s="34">
        <v>1500</v>
      </c>
      <c r="F21" s="100">
        <v>1500</v>
      </c>
      <c r="G21" s="34">
        <v>1500</v>
      </c>
      <c r="H21" s="100">
        <v>1500</v>
      </c>
      <c r="I21" s="428">
        <v>1500</v>
      </c>
    </row>
    <row r="22" spans="2:9" ht="13.05" customHeight="1" x14ac:dyDescent="0.25">
      <c r="B22" s="411" t="s">
        <v>632</v>
      </c>
      <c r="C22" s="26" t="s">
        <v>532</v>
      </c>
      <c r="D22" s="364">
        <v>0</v>
      </c>
      <c r="E22" s="27">
        <v>0</v>
      </c>
      <c r="F22" s="7">
        <v>0</v>
      </c>
      <c r="G22" s="27">
        <v>5300</v>
      </c>
      <c r="H22" s="7">
        <v>5300</v>
      </c>
      <c r="I22" s="427">
        <v>5300</v>
      </c>
    </row>
    <row r="23" spans="2:9" s="323" customFormat="1" ht="13.05" customHeight="1" x14ac:dyDescent="0.25">
      <c r="B23" s="411" t="s">
        <v>633</v>
      </c>
      <c r="C23" s="26" t="s">
        <v>525</v>
      </c>
      <c r="D23" s="364">
        <v>0</v>
      </c>
      <c r="E23" s="27">
        <v>0</v>
      </c>
      <c r="F23" s="7">
        <v>0</v>
      </c>
      <c r="G23" s="27">
        <v>2400</v>
      </c>
      <c r="H23" s="7">
        <v>2400</v>
      </c>
      <c r="I23" s="427">
        <v>2400</v>
      </c>
    </row>
    <row r="24" spans="2:9" ht="13.05" customHeight="1" x14ac:dyDescent="0.25">
      <c r="B24" s="411" t="s">
        <v>635</v>
      </c>
      <c r="C24" s="26" t="s">
        <v>142</v>
      </c>
      <c r="D24" s="364">
        <v>0</v>
      </c>
      <c r="E24" s="27">
        <v>0</v>
      </c>
      <c r="F24" s="7">
        <v>0</v>
      </c>
      <c r="G24" s="27"/>
      <c r="H24" s="7">
        <v>800</v>
      </c>
      <c r="I24" s="427">
        <v>800</v>
      </c>
    </row>
    <row r="25" spans="2:9" ht="13.05" customHeight="1" x14ac:dyDescent="0.25">
      <c r="B25" s="414"/>
      <c r="C25" s="1" t="s">
        <v>103</v>
      </c>
      <c r="D25" s="365">
        <v>46796.67</v>
      </c>
      <c r="E25" s="382">
        <v>46892.603400000007</v>
      </c>
      <c r="F25" s="101">
        <v>45272.509999999995</v>
      </c>
      <c r="G25" s="39">
        <v>53362.41</v>
      </c>
      <c r="H25" s="101">
        <f>SUM(H18:H24)</f>
        <v>52480</v>
      </c>
      <c r="I25" s="429">
        <f>SUM(I18:I24)</f>
        <v>52760</v>
      </c>
    </row>
    <row r="26" spans="2:9" ht="13.05" customHeight="1" x14ac:dyDescent="0.25">
      <c r="B26" s="415" t="s">
        <v>251</v>
      </c>
      <c r="C26" s="369"/>
      <c r="D26" s="370"/>
      <c r="E26" s="371"/>
      <c r="F26" s="48"/>
      <c r="G26" s="48"/>
      <c r="H26" s="48"/>
      <c r="I26" s="430"/>
    </row>
    <row r="27" spans="2:9" ht="13.05" customHeight="1" x14ac:dyDescent="0.25">
      <c r="B27" s="416" t="s">
        <v>30</v>
      </c>
      <c r="C27" s="52" t="s">
        <v>31</v>
      </c>
      <c r="D27" s="364">
        <v>16129.62</v>
      </c>
      <c r="E27" s="27">
        <v>16452.2124</v>
      </c>
      <c r="F27" s="7">
        <v>16657.87</v>
      </c>
      <c r="G27" s="27">
        <v>17657.87</v>
      </c>
      <c r="H27" s="7">
        <v>18187.599999999999</v>
      </c>
      <c r="I27" s="427">
        <v>18011.03</v>
      </c>
    </row>
    <row r="28" spans="2:9" ht="13.05" customHeight="1" x14ac:dyDescent="0.25">
      <c r="B28" s="416" t="s">
        <v>32</v>
      </c>
      <c r="C28" s="52" t="s">
        <v>33</v>
      </c>
      <c r="D28" s="364">
        <v>5627.97</v>
      </c>
      <c r="E28" s="27">
        <v>5488.0794000000005</v>
      </c>
      <c r="F28" s="7">
        <v>5556.68</v>
      </c>
      <c r="G28" s="27">
        <v>5626.14</v>
      </c>
      <c r="H28" s="7">
        <v>5794.92</v>
      </c>
      <c r="I28" s="427">
        <v>5738.66</v>
      </c>
    </row>
    <row r="29" spans="2:9" ht="13.05" customHeight="1" x14ac:dyDescent="0.25">
      <c r="B29" s="416" t="s">
        <v>36</v>
      </c>
      <c r="C29" s="52" t="s">
        <v>37</v>
      </c>
      <c r="D29" s="364">
        <v>8000</v>
      </c>
      <c r="E29" s="27">
        <v>8500</v>
      </c>
      <c r="F29" s="7">
        <v>7500</v>
      </c>
      <c r="G29" s="27">
        <v>7500</v>
      </c>
      <c r="H29" s="7">
        <v>6000</v>
      </c>
      <c r="I29" s="427">
        <v>6000</v>
      </c>
    </row>
    <row r="30" spans="2:9" ht="13.05" customHeight="1" x14ac:dyDescent="0.25">
      <c r="B30" s="416" t="s">
        <v>34</v>
      </c>
      <c r="C30" s="52" t="s">
        <v>35</v>
      </c>
      <c r="D30" s="364">
        <v>4252.5</v>
      </c>
      <c r="E30" s="27">
        <v>4500</v>
      </c>
      <c r="F30" s="7">
        <v>4500</v>
      </c>
      <c r="G30" s="27">
        <v>4500</v>
      </c>
      <c r="H30" s="7">
        <v>4500</v>
      </c>
      <c r="I30" s="427">
        <v>4500</v>
      </c>
    </row>
    <row r="31" spans="2:9" ht="13.05" customHeight="1" x14ac:dyDescent="0.25">
      <c r="B31" s="413"/>
      <c r="C31" s="43" t="s">
        <v>103</v>
      </c>
      <c r="D31" s="365">
        <v>34010.089999999997</v>
      </c>
      <c r="E31" s="382">
        <v>34940.291799999999</v>
      </c>
      <c r="F31" s="101">
        <v>34214.550000000003</v>
      </c>
      <c r="G31" s="39">
        <v>35284.009999999995</v>
      </c>
      <c r="H31" s="101">
        <f>SUM(H27:H30)</f>
        <v>34482.519999999997</v>
      </c>
      <c r="I31" s="429">
        <f>SUM(I27:I30)</f>
        <v>34249.69</v>
      </c>
    </row>
    <row r="32" spans="2:9" ht="13.05" customHeight="1" x14ac:dyDescent="0.25">
      <c r="B32" s="415" t="s">
        <v>286</v>
      </c>
      <c r="C32" s="47"/>
      <c r="D32" s="370"/>
      <c r="E32" s="371"/>
      <c r="F32" s="48"/>
      <c r="G32" s="48"/>
      <c r="H32" s="48"/>
      <c r="I32" s="430"/>
    </row>
    <row r="33" spans="2:9" ht="13.05" customHeight="1" x14ac:dyDescent="0.25">
      <c r="B33" s="416" t="s">
        <v>229</v>
      </c>
      <c r="C33" s="52" t="s">
        <v>230</v>
      </c>
      <c r="D33" s="364">
        <v>200</v>
      </c>
      <c r="E33" s="27">
        <v>200</v>
      </c>
      <c r="F33" s="7">
        <v>200</v>
      </c>
      <c r="G33" s="27">
        <v>200</v>
      </c>
      <c r="H33" s="7">
        <v>200</v>
      </c>
      <c r="I33" s="427">
        <v>200</v>
      </c>
    </row>
    <row r="34" spans="2:9" ht="13.05" customHeight="1" x14ac:dyDescent="0.25">
      <c r="B34" s="416" t="s">
        <v>231</v>
      </c>
      <c r="C34" s="52" t="s">
        <v>232</v>
      </c>
      <c r="D34" s="364">
        <v>32000</v>
      </c>
      <c r="E34" s="27">
        <v>34468.79</v>
      </c>
      <c r="F34" s="7">
        <v>34468.79</v>
      </c>
      <c r="G34" s="27">
        <v>34468.79</v>
      </c>
      <c r="H34" s="7">
        <v>34468.79</v>
      </c>
      <c r="I34" s="427">
        <v>34468.79</v>
      </c>
    </row>
    <row r="35" spans="2:9" ht="13.05" customHeight="1" x14ac:dyDescent="0.25">
      <c r="B35" s="413"/>
      <c r="C35" s="1" t="s">
        <v>103</v>
      </c>
      <c r="D35" s="365">
        <v>32200</v>
      </c>
      <c r="E35" s="382">
        <v>34668.79</v>
      </c>
      <c r="F35" s="101">
        <v>34668.79</v>
      </c>
      <c r="G35" s="39">
        <v>34668.79</v>
      </c>
      <c r="H35" s="101">
        <f>SUM(H33:H34)</f>
        <v>34668.79</v>
      </c>
      <c r="I35" s="429">
        <f>SUM(I33:I34)</f>
        <v>34668.79</v>
      </c>
    </row>
    <row r="36" spans="2:9" ht="13.05" customHeight="1" x14ac:dyDescent="0.25">
      <c r="B36" s="415" t="s">
        <v>287</v>
      </c>
      <c r="C36" s="47"/>
      <c r="D36" s="370"/>
      <c r="E36" s="371"/>
      <c r="F36" s="48"/>
      <c r="G36" s="48"/>
      <c r="H36" s="48"/>
      <c r="I36" s="430"/>
    </row>
    <row r="37" spans="2:9" ht="13.05" customHeight="1" x14ac:dyDescent="0.25">
      <c r="B37" s="411" t="s">
        <v>233</v>
      </c>
      <c r="C37" s="52" t="s">
        <v>234</v>
      </c>
      <c r="D37" s="364">
        <v>17316.830000000002</v>
      </c>
      <c r="E37" s="27">
        <v>17663.1666</v>
      </c>
      <c r="F37" s="7">
        <v>17883.96</v>
      </c>
      <c r="G37" s="27">
        <v>18107.509999999998</v>
      </c>
      <c r="H37" s="7">
        <v>18331.060000000001</v>
      </c>
      <c r="I37" s="427">
        <v>18469.66</v>
      </c>
    </row>
    <row r="38" spans="2:9" ht="13.05" customHeight="1" x14ac:dyDescent="0.25">
      <c r="B38" s="416" t="s">
        <v>235</v>
      </c>
      <c r="C38" s="52" t="s">
        <v>316</v>
      </c>
      <c r="D38" s="364">
        <v>100</v>
      </c>
      <c r="E38" s="27">
        <v>1020</v>
      </c>
      <c r="F38" s="7">
        <v>1032.75</v>
      </c>
      <c r="G38" s="27">
        <v>1045.6600000000001</v>
      </c>
      <c r="H38" s="7">
        <v>1058.57</v>
      </c>
      <c r="I38" s="427">
        <v>1066.57</v>
      </c>
    </row>
    <row r="39" spans="2:9" ht="13.05" customHeight="1" x14ac:dyDescent="0.25">
      <c r="B39" s="411" t="s">
        <v>236</v>
      </c>
      <c r="C39" s="26" t="s">
        <v>237</v>
      </c>
      <c r="D39" s="364">
        <v>1350</v>
      </c>
      <c r="E39" s="27">
        <v>1350</v>
      </c>
      <c r="F39" s="7">
        <v>1350</v>
      </c>
      <c r="G39" s="27">
        <v>1350</v>
      </c>
      <c r="H39" s="7">
        <v>1350</v>
      </c>
      <c r="I39" s="427">
        <v>1350</v>
      </c>
    </row>
    <row r="40" spans="2:9" ht="13.05" customHeight="1" x14ac:dyDescent="0.25">
      <c r="B40" s="411" t="s">
        <v>240</v>
      </c>
      <c r="C40" s="26" t="s">
        <v>1</v>
      </c>
      <c r="D40" s="364">
        <v>8020</v>
      </c>
      <c r="E40" s="27">
        <v>8161.08</v>
      </c>
      <c r="F40" s="7">
        <v>8161.08</v>
      </c>
      <c r="G40" s="27">
        <v>8758.5</v>
      </c>
      <c r="H40" s="7">
        <v>8950</v>
      </c>
      <c r="I40" s="427">
        <v>8950</v>
      </c>
    </row>
    <row r="41" spans="2:9" ht="13.05" customHeight="1" x14ac:dyDescent="0.25">
      <c r="B41" s="411" t="s">
        <v>171</v>
      </c>
      <c r="C41" s="26" t="s">
        <v>469</v>
      </c>
      <c r="D41" s="364">
        <v>3500</v>
      </c>
      <c r="E41" s="27">
        <v>0</v>
      </c>
      <c r="F41" s="7">
        <v>0</v>
      </c>
      <c r="G41" s="27">
        <v>0</v>
      </c>
      <c r="H41" s="7">
        <v>0</v>
      </c>
      <c r="I41" s="427">
        <v>0</v>
      </c>
    </row>
    <row r="42" spans="2:9" ht="13.05" customHeight="1" x14ac:dyDescent="0.25">
      <c r="B42" s="413"/>
      <c r="C42" s="375" t="s">
        <v>103</v>
      </c>
      <c r="D42" s="365">
        <v>30286.83</v>
      </c>
      <c r="E42" s="382">
        <v>28194.246599999999</v>
      </c>
      <c r="F42" s="101">
        <v>28427.79</v>
      </c>
      <c r="G42" s="39">
        <v>29261.67</v>
      </c>
      <c r="H42" s="101">
        <f>SUM(H37:H41)</f>
        <v>29689.63</v>
      </c>
      <c r="I42" s="429">
        <f>SUM(I37:I41)</f>
        <v>29836.23</v>
      </c>
    </row>
    <row r="43" spans="2:9" ht="13.05" customHeight="1" x14ac:dyDescent="0.25">
      <c r="B43" s="415" t="s">
        <v>288</v>
      </c>
      <c r="C43" s="47"/>
      <c r="D43" s="370"/>
      <c r="E43" s="371"/>
      <c r="F43" s="48"/>
      <c r="G43" s="48"/>
      <c r="H43" s="48"/>
      <c r="I43" s="430"/>
    </row>
    <row r="44" spans="2:9" ht="13.05" customHeight="1" x14ac:dyDescent="0.25">
      <c r="B44" s="411" t="s">
        <v>241</v>
      </c>
      <c r="C44" s="26" t="s">
        <v>242</v>
      </c>
      <c r="D44" s="364">
        <v>7534.08</v>
      </c>
      <c r="E44" s="27">
        <v>7684.7615999999998</v>
      </c>
      <c r="F44" s="7">
        <v>7780.82</v>
      </c>
      <c r="G44" s="27">
        <v>7878.08</v>
      </c>
      <c r="H44" s="7">
        <v>7976.56</v>
      </c>
      <c r="I44" s="427">
        <v>8035.64</v>
      </c>
    </row>
    <row r="45" spans="2:9" ht="13.05" customHeight="1" x14ac:dyDescent="0.25">
      <c r="B45" s="411" t="s">
        <v>243</v>
      </c>
      <c r="C45" s="26" t="s">
        <v>244</v>
      </c>
      <c r="D45" s="364">
        <v>7534.08</v>
      </c>
      <c r="E45" s="27">
        <v>7684.7615999999998</v>
      </c>
      <c r="F45" s="7">
        <v>7780.82</v>
      </c>
      <c r="G45" s="27">
        <v>7878.08</v>
      </c>
      <c r="H45" s="7">
        <v>7976.56</v>
      </c>
      <c r="I45" s="427">
        <v>8035.64</v>
      </c>
    </row>
    <row r="46" spans="2:9" ht="13.05" customHeight="1" x14ac:dyDescent="0.25">
      <c r="B46" s="411" t="s">
        <v>245</v>
      </c>
      <c r="C46" s="26" t="s">
        <v>150</v>
      </c>
      <c r="D46" s="364">
        <v>7534.08</v>
      </c>
      <c r="E46" s="27">
        <v>7684.7615999999998</v>
      </c>
      <c r="F46" s="7">
        <v>7780.82</v>
      </c>
      <c r="G46" s="27">
        <v>7878.08</v>
      </c>
      <c r="H46" s="7">
        <v>7976.56</v>
      </c>
      <c r="I46" s="427">
        <v>8035.64</v>
      </c>
    </row>
    <row r="47" spans="2:9" ht="13.05" customHeight="1" x14ac:dyDescent="0.25">
      <c r="B47" s="411" t="s">
        <v>153</v>
      </c>
      <c r="C47" s="26" t="s">
        <v>578</v>
      </c>
      <c r="D47" s="364">
        <v>500</v>
      </c>
      <c r="E47" s="27">
        <v>500</v>
      </c>
      <c r="F47" s="7">
        <v>7000</v>
      </c>
      <c r="G47" s="27">
        <v>500</v>
      </c>
      <c r="H47" s="7">
        <v>8250</v>
      </c>
      <c r="I47" s="427">
        <f>8250/2</f>
        <v>4125</v>
      </c>
    </row>
    <row r="48" spans="2:9" ht="13.05" customHeight="1" x14ac:dyDescent="0.25">
      <c r="B48" s="411" t="s">
        <v>151</v>
      </c>
      <c r="C48" s="26" t="s">
        <v>152</v>
      </c>
      <c r="D48" s="364">
        <v>4905</v>
      </c>
      <c r="E48" s="27">
        <v>5105</v>
      </c>
      <c r="F48" s="7">
        <v>5405</v>
      </c>
      <c r="G48" s="27">
        <v>5550</v>
      </c>
      <c r="H48" s="7">
        <v>5550</v>
      </c>
      <c r="I48" s="427">
        <v>5550</v>
      </c>
    </row>
    <row r="49" spans="2:9" s="440" customFormat="1" ht="13.05" customHeight="1" x14ac:dyDescent="0.25">
      <c r="B49" s="436"/>
      <c r="C49" s="60" t="s">
        <v>103</v>
      </c>
      <c r="D49" s="437">
        <v>28007.239999999998</v>
      </c>
      <c r="E49" s="438">
        <v>28659.284800000001</v>
      </c>
      <c r="F49" s="102">
        <v>35747.46</v>
      </c>
      <c r="G49" s="59">
        <v>29684.239999999998</v>
      </c>
      <c r="H49" s="102">
        <f>SUM(H44:H48)</f>
        <v>37729.68</v>
      </c>
      <c r="I49" s="439">
        <f>SUM(I44:I48)</f>
        <v>33781.919999999998</v>
      </c>
    </row>
    <row r="50" spans="2:9" ht="13.05" customHeight="1" x14ac:dyDescent="0.25">
      <c r="B50" s="415" t="s">
        <v>289</v>
      </c>
      <c r="C50" s="47"/>
      <c r="D50" s="370"/>
      <c r="E50" s="371"/>
      <c r="F50" s="48"/>
      <c r="G50" s="48"/>
      <c r="H50" s="48"/>
      <c r="I50" s="430"/>
    </row>
    <row r="51" spans="2:9" ht="13.05" customHeight="1" x14ac:dyDescent="0.25">
      <c r="B51" s="416" t="s">
        <v>157</v>
      </c>
      <c r="C51" s="52" t="s">
        <v>158</v>
      </c>
      <c r="D51" s="364">
        <v>17955.62</v>
      </c>
      <c r="E51" s="27">
        <v>18314.739999999998</v>
      </c>
      <c r="F51" s="7">
        <v>18543.669999999998</v>
      </c>
      <c r="G51" s="27">
        <v>18775.47</v>
      </c>
      <c r="H51" s="7">
        <v>19339.47</v>
      </c>
      <c r="I51" s="427">
        <v>19150.98</v>
      </c>
    </row>
    <row r="52" spans="2:9" ht="13.05" customHeight="1" x14ac:dyDescent="0.25">
      <c r="B52" s="416" t="s">
        <v>159</v>
      </c>
      <c r="C52" s="52" t="s">
        <v>317</v>
      </c>
      <c r="D52" s="364">
        <v>7856.46</v>
      </c>
      <c r="E52" s="27">
        <v>7007.64</v>
      </c>
      <c r="F52" s="7">
        <v>7095.24</v>
      </c>
      <c r="G52" s="27">
        <v>7183.93</v>
      </c>
      <c r="H52" s="7">
        <v>7400</v>
      </c>
      <c r="I52" s="427">
        <v>7327.61</v>
      </c>
    </row>
    <row r="53" spans="2:9" ht="13.05" customHeight="1" x14ac:dyDescent="0.25">
      <c r="B53" s="417" t="s">
        <v>284</v>
      </c>
      <c r="C53" s="52" t="s">
        <v>164</v>
      </c>
      <c r="D53" s="364">
        <v>1000</v>
      </c>
      <c r="E53" s="27">
        <v>1000</v>
      </c>
      <c r="F53" s="7">
        <v>1000</v>
      </c>
      <c r="G53" s="27">
        <v>1000</v>
      </c>
      <c r="H53" s="7">
        <v>1000</v>
      </c>
      <c r="I53" s="427">
        <v>1000</v>
      </c>
    </row>
    <row r="54" spans="2:9" ht="13.05" customHeight="1" x14ac:dyDescent="0.25">
      <c r="B54" s="416" t="s">
        <v>162</v>
      </c>
      <c r="C54" s="52" t="s">
        <v>163</v>
      </c>
      <c r="D54" s="364">
        <v>8000</v>
      </c>
      <c r="E54" s="27">
        <v>12000</v>
      </c>
      <c r="F54" s="7">
        <v>12000</v>
      </c>
      <c r="G54" s="27">
        <v>12000</v>
      </c>
      <c r="H54" s="7">
        <v>12000</v>
      </c>
      <c r="I54" s="427">
        <v>12000</v>
      </c>
    </row>
    <row r="55" spans="2:9" ht="13.05" customHeight="1" x14ac:dyDescent="0.25">
      <c r="B55" s="418" t="s">
        <v>155</v>
      </c>
      <c r="C55" s="54" t="s">
        <v>156</v>
      </c>
      <c r="D55" s="374">
        <v>700</v>
      </c>
      <c r="E55" s="34">
        <v>700</v>
      </c>
      <c r="F55" s="100">
        <v>700</v>
      </c>
      <c r="G55" s="34">
        <v>700</v>
      </c>
      <c r="H55" s="100">
        <v>700</v>
      </c>
      <c r="I55" s="428">
        <v>700</v>
      </c>
    </row>
    <row r="56" spans="2:9" ht="13.05" customHeight="1" x14ac:dyDescent="0.25">
      <c r="B56" s="416" t="s">
        <v>160</v>
      </c>
      <c r="C56" s="52" t="s">
        <v>161</v>
      </c>
      <c r="D56" s="364">
        <v>6615</v>
      </c>
      <c r="E56" s="27">
        <v>6700</v>
      </c>
      <c r="F56" s="7">
        <v>7000</v>
      </c>
      <c r="G56" s="27">
        <v>7000</v>
      </c>
      <c r="H56" s="7">
        <v>7500</v>
      </c>
      <c r="I56" s="427">
        <v>7500</v>
      </c>
    </row>
    <row r="57" spans="2:9" ht="13.05" customHeight="1" x14ac:dyDescent="0.25">
      <c r="B57" s="413"/>
      <c r="C57" s="43" t="s">
        <v>103</v>
      </c>
      <c r="D57" s="365">
        <v>42127.08</v>
      </c>
      <c r="E57" s="382">
        <v>45722.38</v>
      </c>
      <c r="F57" s="101">
        <v>46338.909999999996</v>
      </c>
      <c r="G57" s="39">
        <v>46659.4</v>
      </c>
      <c r="H57" s="101">
        <f>SUM(H51:H56)</f>
        <v>47939.47</v>
      </c>
      <c r="I57" s="429">
        <f>SUM(I51:I56)</f>
        <v>47678.59</v>
      </c>
    </row>
    <row r="58" spans="2:9" ht="13.05" customHeight="1" x14ac:dyDescent="0.25">
      <c r="B58" s="415" t="s">
        <v>290</v>
      </c>
      <c r="C58" s="47"/>
      <c r="D58" s="370"/>
      <c r="E58" s="371"/>
      <c r="F58" s="48"/>
      <c r="G58" s="48"/>
      <c r="H58" s="48"/>
      <c r="I58" s="430"/>
    </row>
    <row r="59" spans="2:9" ht="13.05" customHeight="1" x14ac:dyDescent="0.25">
      <c r="B59" s="416" t="s">
        <v>165</v>
      </c>
      <c r="C59" s="52" t="s">
        <v>210</v>
      </c>
      <c r="D59" s="364">
        <v>15152.23</v>
      </c>
      <c r="E59" s="27">
        <v>15455.274600000001</v>
      </c>
      <c r="F59" s="7">
        <v>15648.47</v>
      </c>
      <c r="G59" s="27">
        <v>15844.08</v>
      </c>
      <c r="H59" s="7">
        <v>16319.4</v>
      </c>
      <c r="I59" s="427">
        <v>16160.96</v>
      </c>
    </row>
    <row r="60" spans="2:9" ht="13.05" customHeight="1" x14ac:dyDescent="0.25">
      <c r="B60" s="416" t="s">
        <v>166</v>
      </c>
      <c r="C60" s="52" t="s">
        <v>167</v>
      </c>
      <c r="D60" s="364">
        <v>3582.88</v>
      </c>
      <c r="E60" s="27">
        <v>3654.5376000000001</v>
      </c>
      <c r="F60" s="7">
        <v>3700.22</v>
      </c>
      <c r="G60" s="27">
        <v>3746.47</v>
      </c>
      <c r="H60" s="7">
        <v>3933.79</v>
      </c>
      <c r="I60" s="427">
        <v>3821.4</v>
      </c>
    </row>
    <row r="61" spans="2:9" ht="13.05" customHeight="1" x14ac:dyDescent="0.25">
      <c r="B61" s="416" t="s">
        <v>439</v>
      </c>
      <c r="C61" s="52" t="s">
        <v>168</v>
      </c>
      <c r="D61" s="364">
        <v>6806.1</v>
      </c>
      <c r="E61" s="27">
        <v>6806.1</v>
      </c>
      <c r="F61" s="7">
        <v>7100</v>
      </c>
      <c r="G61" s="27">
        <v>7100</v>
      </c>
      <c r="H61" s="7">
        <v>7100</v>
      </c>
      <c r="I61" s="427">
        <v>7100</v>
      </c>
    </row>
    <row r="62" spans="2:9" ht="13.05" customHeight="1" x14ac:dyDescent="0.25">
      <c r="B62" s="417" t="s">
        <v>285</v>
      </c>
      <c r="C62" s="52" t="s">
        <v>29</v>
      </c>
      <c r="D62" s="364">
        <v>1000</v>
      </c>
      <c r="E62" s="27">
        <v>1000</v>
      </c>
      <c r="F62" s="7">
        <v>1000</v>
      </c>
      <c r="G62" s="27">
        <v>1000</v>
      </c>
      <c r="H62" s="7">
        <v>1000</v>
      </c>
      <c r="I62" s="427">
        <v>1000</v>
      </c>
    </row>
    <row r="63" spans="2:9" ht="13.05" customHeight="1" x14ac:dyDescent="0.25">
      <c r="B63" s="414"/>
      <c r="C63" s="43" t="s">
        <v>103</v>
      </c>
      <c r="D63" s="365">
        <v>26541.21</v>
      </c>
      <c r="E63" s="382">
        <v>26915.912199999999</v>
      </c>
      <c r="F63" s="101">
        <v>27448.69</v>
      </c>
      <c r="G63" s="39">
        <v>27690.55</v>
      </c>
      <c r="H63" s="101">
        <f>SUM(H59:H62)</f>
        <v>28353.19</v>
      </c>
      <c r="I63" s="429">
        <f>SUM(I59:I62)</f>
        <v>28082.36</v>
      </c>
    </row>
    <row r="64" spans="2:9" ht="13.05" customHeight="1" x14ac:dyDescent="0.25">
      <c r="B64" s="419" t="s">
        <v>291</v>
      </c>
      <c r="C64" s="47"/>
      <c r="D64" s="370"/>
      <c r="E64" s="371"/>
      <c r="F64" s="77"/>
      <c r="G64" s="77"/>
      <c r="H64" s="48"/>
      <c r="I64" s="430"/>
    </row>
    <row r="65" spans="2:9" ht="13.05" customHeight="1" x14ac:dyDescent="0.25">
      <c r="B65" s="416" t="s">
        <v>38</v>
      </c>
      <c r="C65" s="52" t="s">
        <v>39</v>
      </c>
      <c r="D65" s="364">
        <v>500</v>
      </c>
      <c r="E65" s="27">
        <v>500</v>
      </c>
      <c r="F65" s="7">
        <v>500</v>
      </c>
      <c r="G65" s="27">
        <v>750</v>
      </c>
      <c r="H65" s="7">
        <v>750</v>
      </c>
      <c r="I65" s="427">
        <v>750</v>
      </c>
    </row>
    <row r="66" spans="2:9" ht="13.05" customHeight="1" x14ac:dyDescent="0.25">
      <c r="B66" s="416" t="s">
        <v>174</v>
      </c>
      <c r="C66" s="52" t="s">
        <v>175</v>
      </c>
      <c r="D66" s="364">
        <v>2665.9</v>
      </c>
      <c r="E66" s="27">
        <v>2719.2180000000003</v>
      </c>
      <c r="F66" s="7">
        <v>2753.21</v>
      </c>
      <c r="G66" s="27">
        <v>2787.63</v>
      </c>
      <c r="H66" s="7">
        <v>2787.63</v>
      </c>
      <c r="I66" s="427">
        <v>2843.38</v>
      </c>
    </row>
    <row r="67" spans="2:9" ht="13.05" customHeight="1" x14ac:dyDescent="0.25">
      <c r="B67" s="416" t="s">
        <v>40</v>
      </c>
      <c r="C67" s="52" t="s">
        <v>318</v>
      </c>
      <c r="D67" s="364">
        <v>900</v>
      </c>
      <c r="E67" s="27">
        <v>900</v>
      </c>
      <c r="F67" s="7">
        <v>900</v>
      </c>
      <c r="G67" s="27">
        <v>1450</v>
      </c>
      <c r="H67" s="7">
        <v>1450</v>
      </c>
      <c r="I67" s="427">
        <v>1450</v>
      </c>
    </row>
    <row r="68" spans="2:9" ht="13.05" customHeight="1" x14ac:dyDescent="0.25">
      <c r="B68" s="413"/>
      <c r="C68" s="43" t="s">
        <v>103</v>
      </c>
      <c r="D68" s="365">
        <v>4065.9</v>
      </c>
      <c r="E68" s="382">
        <v>4119.2180000000008</v>
      </c>
      <c r="F68" s="101">
        <v>4153.21</v>
      </c>
      <c r="G68" s="39">
        <v>4987.63</v>
      </c>
      <c r="H68" s="101">
        <f>SUM(H65:H67)</f>
        <v>4987.63</v>
      </c>
      <c r="I68" s="429">
        <f>SUM(I65:I67)</f>
        <v>5043.38</v>
      </c>
    </row>
    <row r="69" spans="2:9" ht="13.05" customHeight="1" x14ac:dyDescent="0.25">
      <c r="B69" s="419" t="s">
        <v>292</v>
      </c>
      <c r="C69" s="47"/>
      <c r="D69" s="370"/>
      <c r="E69" s="371"/>
      <c r="F69" s="48"/>
      <c r="G69" s="48"/>
      <c r="H69" s="48"/>
      <c r="I69" s="430"/>
    </row>
    <row r="70" spans="2:9" ht="13.05" customHeight="1" x14ac:dyDescent="0.25">
      <c r="B70" s="416" t="s">
        <v>176</v>
      </c>
      <c r="C70" s="52" t="s">
        <v>177</v>
      </c>
      <c r="D70" s="364">
        <v>1500</v>
      </c>
      <c r="E70" s="27">
        <v>1500</v>
      </c>
      <c r="F70" s="7">
        <v>1500</v>
      </c>
      <c r="G70" s="27">
        <v>1500</v>
      </c>
      <c r="H70" s="7">
        <v>1500</v>
      </c>
      <c r="I70" s="427">
        <v>1500</v>
      </c>
    </row>
    <row r="71" spans="2:9" ht="13.05" customHeight="1" x14ac:dyDescent="0.25">
      <c r="B71" s="416" t="s">
        <v>178</v>
      </c>
      <c r="C71" s="52" t="s">
        <v>179</v>
      </c>
      <c r="D71" s="364">
        <v>2927.11</v>
      </c>
      <c r="E71" s="27">
        <v>2985.6522</v>
      </c>
      <c r="F71" s="7">
        <v>3022.97</v>
      </c>
      <c r="G71" s="27">
        <v>3060.76</v>
      </c>
      <c r="H71" s="7">
        <v>3060.76</v>
      </c>
      <c r="I71" s="427">
        <v>3060.76</v>
      </c>
    </row>
    <row r="72" spans="2:9" ht="13.05" customHeight="1" x14ac:dyDescent="0.25">
      <c r="B72" s="416" t="s">
        <v>180</v>
      </c>
      <c r="C72" s="52" t="s">
        <v>181</v>
      </c>
      <c r="D72" s="364">
        <v>150</v>
      </c>
      <c r="E72" s="27">
        <v>150</v>
      </c>
      <c r="F72" s="7">
        <v>375</v>
      </c>
      <c r="G72" s="27">
        <v>150</v>
      </c>
      <c r="H72" s="7">
        <v>150</v>
      </c>
      <c r="I72" s="427">
        <v>400</v>
      </c>
    </row>
    <row r="73" spans="2:9" ht="13.05" customHeight="1" x14ac:dyDescent="0.25">
      <c r="B73" s="416"/>
      <c r="C73" s="52" t="s">
        <v>213</v>
      </c>
      <c r="D73" s="364">
        <v>150</v>
      </c>
      <c r="E73" s="27"/>
      <c r="F73" s="7"/>
      <c r="G73" s="27"/>
      <c r="H73" s="7">
        <v>600</v>
      </c>
      <c r="I73" s="427">
        <v>0</v>
      </c>
    </row>
    <row r="74" spans="2:9" ht="13.05" customHeight="1" x14ac:dyDescent="0.25">
      <c r="B74" s="413"/>
      <c r="C74" s="43" t="s">
        <v>103</v>
      </c>
      <c r="D74" s="365">
        <v>4577.1100000000006</v>
      </c>
      <c r="E74" s="382">
        <v>4635.6522000000004</v>
      </c>
      <c r="F74" s="101">
        <v>4897.9699999999993</v>
      </c>
      <c r="G74" s="39">
        <v>4710.76</v>
      </c>
      <c r="H74" s="101">
        <f>SUM(H70:H73)</f>
        <v>5310.76</v>
      </c>
      <c r="I74" s="429">
        <f>SUM(I70:I73)</f>
        <v>4960.76</v>
      </c>
    </row>
    <row r="75" spans="2:9" ht="13.05" customHeight="1" x14ac:dyDescent="0.25">
      <c r="B75" s="419" t="s">
        <v>293</v>
      </c>
      <c r="C75" s="47"/>
      <c r="D75" s="370"/>
      <c r="E75" s="371"/>
      <c r="F75" s="48"/>
      <c r="G75" s="48"/>
      <c r="H75" s="48"/>
      <c r="I75" s="430"/>
    </row>
    <row r="76" spans="2:9" ht="13.05" customHeight="1" x14ac:dyDescent="0.25">
      <c r="B76" s="416" t="s">
        <v>184</v>
      </c>
      <c r="C76" s="52" t="s">
        <v>185</v>
      </c>
      <c r="D76" s="364">
        <v>0</v>
      </c>
      <c r="E76" s="27">
        <v>0</v>
      </c>
      <c r="F76" s="7">
        <v>0</v>
      </c>
      <c r="G76" s="27">
        <v>0</v>
      </c>
      <c r="H76" s="7"/>
      <c r="I76" s="427"/>
    </row>
    <row r="77" spans="2:9" ht="13.05" customHeight="1" x14ac:dyDescent="0.25">
      <c r="B77" s="416" t="s">
        <v>182</v>
      </c>
      <c r="C77" s="52" t="s">
        <v>183</v>
      </c>
      <c r="D77" s="364">
        <v>30</v>
      </c>
      <c r="E77" s="27">
        <v>30</v>
      </c>
      <c r="F77" s="7">
        <v>30</v>
      </c>
      <c r="G77" s="27">
        <v>30</v>
      </c>
      <c r="H77" s="7">
        <v>30</v>
      </c>
      <c r="I77" s="427">
        <v>30</v>
      </c>
    </row>
    <row r="78" spans="2:9" ht="13.05" customHeight="1" x14ac:dyDescent="0.25">
      <c r="B78" s="414"/>
      <c r="C78" s="43" t="s">
        <v>103</v>
      </c>
      <c r="D78" s="365">
        <v>30</v>
      </c>
      <c r="E78" s="382">
        <v>30</v>
      </c>
      <c r="F78" s="101">
        <v>30</v>
      </c>
      <c r="G78" s="39">
        <v>30</v>
      </c>
      <c r="H78" s="101">
        <f>SUM(H76:H77)</f>
        <v>30</v>
      </c>
      <c r="I78" s="429">
        <f>SUM(I76:I77)</f>
        <v>30</v>
      </c>
    </row>
    <row r="79" spans="2:9" ht="13.05" customHeight="1" x14ac:dyDescent="0.25">
      <c r="B79" s="415" t="s">
        <v>252</v>
      </c>
      <c r="C79" s="65"/>
      <c r="D79" s="370"/>
      <c r="E79" s="371"/>
      <c r="F79" s="48"/>
      <c r="G79" s="48"/>
      <c r="H79" s="48"/>
      <c r="I79" s="430"/>
    </row>
    <row r="80" spans="2:9" ht="13.05" customHeight="1" x14ac:dyDescent="0.25">
      <c r="B80" s="416" t="s">
        <v>187</v>
      </c>
      <c r="C80" s="52" t="s">
        <v>188</v>
      </c>
      <c r="D80" s="376">
        <v>6242.25</v>
      </c>
      <c r="E80" s="69">
        <v>35783.099399999999</v>
      </c>
      <c r="F80" s="7">
        <v>36230.39</v>
      </c>
      <c r="G80" s="27">
        <v>38041.910000000003</v>
      </c>
      <c r="H80" s="7">
        <v>40000</v>
      </c>
      <c r="I80" s="427">
        <v>38802.75</v>
      </c>
    </row>
    <row r="81" spans="2:9" ht="13.05" customHeight="1" x14ac:dyDescent="0.25">
      <c r="B81" s="420" t="s">
        <v>272</v>
      </c>
      <c r="C81" s="52" t="s">
        <v>186</v>
      </c>
      <c r="D81" s="376">
        <v>34225.82</v>
      </c>
      <c r="E81" s="69">
        <v>6526.2762000000002</v>
      </c>
      <c r="F81" s="7">
        <v>6607.85</v>
      </c>
      <c r="G81" s="27">
        <v>12147.2</v>
      </c>
      <c r="H81" s="7">
        <v>12500</v>
      </c>
      <c r="I81" s="427">
        <v>12390.14</v>
      </c>
    </row>
    <row r="82" spans="2:9" ht="13.05" customHeight="1" x14ac:dyDescent="0.25">
      <c r="B82" s="416" t="s">
        <v>642</v>
      </c>
      <c r="C82" s="52" t="s">
        <v>640</v>
      </c>
      <c r="D82" s="376">
        <v>2015</v>
      </c>
      <c r="E82" s="69">
        <v>0</v>
      </c>
      <c r="F82" s="7">
        <v>0</v>
      </c>
      <c r="G82" s="27">
        <v>0</v>
      </c>
      <c r="H82" s="7">
        <v>4000</v>
      </c>
      <c r="I82" s="427">
        <v>2000</v>
      </c>
    </row>
    <row r="83" spans="2:9" ht="13.05" customHeight="1" x14ac:dyDescent="0.25">
      <c r="B83" s="416" t="s">
        <v>189</v>
      </c>
      <c r="C83" s="52" t="s">
        <v>190</v>
      </c>
      <c r="D83" s="376">
        <v>620</v>
      </c>
      <c r="E83" s="69">
        <v>620</v>
      </c>
      <c r="F83" s="7">
        <v>620</v>
      </c>
      <c r="G83" s="27">
        <v>620</v>
      </c>
      <c r="H83" s="7">
        <v>620</v>
      </c>
      <c r="I83" s="427">
        <v>620</v>
      </c>
    </row>
    <row r="84" spans="2:9" ht="13.05" customHeight="1" x14ac:dyDescent="0.25">
      <c r="B84" s="416" t="s">
        <v>274</v>
      </c>
      <c r="C84" s="52" t="s">
        <v>193</v>
      </c>
      <c r="D84" s="364">
        <v>516</v>
      </c>
      <c r="E84" s="27">
        <v>516</v>
      </c>
      <c r="F84" s="7">
        <v>516</v>
      </c>
      <c r="G84" s="27">
        <v>1032</v>
      </c>
      <c r="H84" s="7">
        <v>1032</v>
      </c>
      <c r="I84" s="427">
        <v>1032</v>
      </c>
    </row>
    <row r="85" spans="2:9" ht="13.05" customHeight="1" x14ac:dyDescent="0.25">
      <c r="B85" s="418" t="s">
        <v>270</v>
      </c>
      <c r="C85" s="54" t="s">
        <v>205</v>
      </c>
      <c r="D85" s="374">
        <v>4000</v>
      </c>
      <c r="E85" s="34">
        <v>4000</v>
      </c>
      <c r="F85" s="100">
        <v>4000</v>
      </c>
      <c r="G85" s="34">
        <v>4000</v>
      </c>
      <c r="H85" s="100">
        <v>4000</v>
      </c>
      <c r="I85" s="428">
        <v>4000</v>
      </c>
    </row>
    <row r="86" spans="2:9" ht="13.05" customHeight="1" x14ac:dyDescent="0.25">
      <c r="B86" s="416" t="s">
        <v>440</v>
      </c>
      <c r="C86" s="52" t="s">
        <v>386</v>
      </c>
      <c r="D86" s="377"/>
      <c r="E86" s="27">
        <v>3500</v>
      </c>
      <c r="F86" s="7">
        <v>3500</v>
      </c>
      <c r="G86" s="27">
        <v>3500</v>
      </c>
      <c r="H86" s="7">
        <v>10500</v>
      </c>
      <c r="I86" s="427">
        <v>3500</v>
      </c>
    </row>
    <row r="87" spans="2:9" ht="13.05" customHeight="1" x14ac:dyDescent="0.25">
      <c r="B87" s="416" t="s">
        <v>646</v>
      </c>
      <c r="C87" s="52" t="s">
        <v>645</v>
      </c>
      <c r="D87" s="377"/>
      <c r="E87" s="27">
        <v>0</v>
      </c>
      <c r="F87" s="7">
        <v>0</v>
      </c>
      <c r="G87" s="27">
        <v>0</v>
      </c>
      <c r="H87" s="7">
        <v>0</v>
      </c>
      <c r="I87" s="427">
        <v>7000</v>
      </c>
    </row>
    <row r="88" spans="2:9" ht="13.05" customHeight="1" x14ac:dyDescent="0.25">
      <c r="B88" s="416" t="s">
        <v>191</v>
      </c>
      <c r="C88" s="52" t="s">
        <v>15</v>
      </c>
      <c r="D88" s="376">
        <v>4480</v>
      </c>
      <c r="E88" s="69">
        <v>4480</v>
      </c>
      <c r="F88" s="7">
        <v>4480</v>
      </c>
      <c r="G88" s="27">
        <v>5000</v>
      </c>
      <c r="H88" s="7">
        <v>5000</v>
      </c>
      <c r="I88" s="427">
        <v>5000</v>
      </c>
    </row>
    <row r="89" spans="2:9" ht="13.05" customHeight="1" x14ac:dyDescent="0.25">
      <c r="B89" s="416" t="s">
        <v>273</v>
      </c>
      <c r="C89" s="52" t="s">
        <v>192</v>
      </c>
      <c r="D89" s="376">
        <v>2015</v>
      </c>
      <c r="E89" s="69">
        <v>2060</v>
      </c>
      <c r="F89" s="7">
        <v>2175</v>
      </c>
      <c r="G89" s="27">
        <v>2175</v>
      </c>
      <c r="H89" s="7">
        <v>2175</v>
      </c>
      <c r="I89" s="427">
        <v>2175</v>
      </c>
    </row>
    <row r="90" spans="2:9" s="440" customFormat="1" ht="13.05" customHeight="1" x14ac:dyDescent="0.25">
      <c r="B90" s="436"/>
      <c r="C90" s="60" t="s">
        <v>103</v>
      </c>
      <c r="D90" s="437">
        <v>52099.07</v>
      </c>
      <c r="E90" s="438">
        <v>57485.375599999999</v>
      </c>
      <c r="F90" s="102">
        <v>58129.24</v>
      </c>
      <c r="G90" s="59">
        <v>66516.11</v>
      </c>
      <c r="H90" s="102">
        <f>SUM(H80:H89)</f>
        <v>79827</v>
      </c>
      <c r="I90" s="439">
        <f>SUM(I80:I89)</f>
        <v>76519.89</v>
      </c>
    </row>
    <row r="91" spans="2:9" ht="13.05" customHeight="1" x14ac:dyDescent="0.25">
      <c r="B91" s="419" t="s">
        <v>253</v>
      </c>
      <c r="C91" s="47"/>
      <c r="D91" s="370"/>
      <c r="E91" s="371"/>
      <c r="F91" s="48"/>
      <c r="G91" s="48"/>
      <c r="H91" s="48"/>
      <c r="I91" s="430"/>
    </row>
    <row r="92" spans="2:9" ht="13.05" customHeight="1" x14ac:dyDescent="0.25">
      <c r="B92" s="411" t="s">
        <v>196</v>
      </c>
      <c r="C92" s="26" t="s">
        <v>355</v>
      </c>
      <c r="D92" s="364">
        <v>6304.67</v>
      </c>
      <c r="E92" s="27">
        <v>6430.77</v>
      </c>
      <c r="F92" s="7">
        <v>6511.15</v>
      </c>
      <c r="G92" s="27">
        <v>6592.54</v>
      </c>
      <c r="H92" s="7">
        <v>6592.54</v>
      </c>
      <c r="I92" s="427">
        <v>6724.39</v>
      </c>
    </row>
    <row r="93" spans="2:9" ht="13.05" customHeight="1" x14ac:dyDescent="0.25">
      <c r="B93" s="411" t="s">
        <v>195</v>
      </c>
      <c r="C93" s="26" t="s">
        <v>644</v>
      </c>
      <c r="D93" s="364">
        <v>4728.51</v>
      </c>
      <c r="E93" s="27">
        <v>3803.0802000000003</v>
      </c>
      <c r="F93" s="7">
        <v>3850.62</v>
      </c>
      <c r="G93" s="27">
        <v>3898.75</v>
      </c>
      <c r="H93" s="7">
        <v>28898.75</v>
      </c>
      <c r="I93" s="427">
        <f>G93+12500</f>
        <v>16398.75</v>
      </c>
    </row>
    <row r="94" spans="2:9" ht="13.05" customHeight="1" x14ac:dyDescent="0.25">
      <c r="B94" s="411" t="s">
        <v>197</v>
      </c>
      <c r="C94" s="26" t="s">
        <v>357</v>
      </c>
      <c r="D94" s="364">
        <v>2101.56</v>
      </c>
      <c r="E94" s="27">
        <v>2143.5911999999998</v>
      </c>
      <c r="F94" s="7">
        <v>2170.39</v>
      </c>
      <c r="G94" s="27">
        <v>2197.52</v>
      </c>
      <c r="H94" s="7">
        <v>2197.52</v>
      </c>
      <c r="I94" s="427">
        <v>2241.4699999999998</v>
      </c>
    </row>
    <row r="95" spans="2:9" ht="13.05" customHeight="1" x14ac:dyDescent="0.25">
      <c r="B95" s="411" t="s">
        <v>198</v>
      </c>
      <c r="C95" s="26" t="s">
        <v>358</v>
      </c>
      <c r="D95" s="364">
        <v>2101.56</v>
      </c>
      <c r="E95" s="27">
        <v>2143.5911999999998</v>
      </c>
      <c r="F95" s="7">
        <v>2170.39</v>
      </c>
      <c r="G95" s="27">
        <v>2197.52</v>
      </c>
      <c r="H95" s="7">
        <v>2197.52</v>
      </c>
      <c r="I95" s="427">
        <v>2241.4699999999998</v>
      </c>
    </row>
    <row r="96" spans="2:9" ht="13.05" customHeight="1" x14ac:dyDescent="0.25">
      <c r="B96" s="412" t="s">
        <v>354</v>
      </c>
      <c r="C96" s="37" t="s">
        <v>359</v>
      </c>
      <c r="D96" s="400"/>
      <c r="E96" s="34">
        <v>1020</v>
      </c>
      <c r="F96" s="100">
        <v>1032.75</v>
      </c>
      <c r="G96" s="34">
        <v>1045.6600000000001</v>
      </c>
      <c r="H96" s="100">
        <v>1045.6600000000001</v>
      </c>
      <c r="I96" s="428">
        <v>1066.57</v>
      </c>
    </row>
    <row r="97" spans="2:9" ht="13.05" customHeight="1" x14ac:dyDescent="0.25">
      <c r="B97" s="411" t="s">
        <v>276</v>
      </c>
      <c r="C97" s="26" t="s">
        <v>319</v>
      </c>
      <c r="D97" s="364">
        <v>3000</v>
      </c>
      <c r="E97" s="27">
        <v>3000</v>
      </c>
      <c r="F97" s="7">
        <v>3000</v>
      </c>
      <c r="G97" s="27">
        <v>5500</v>
      </c>
      <c r="H97" s="7">
        <v>5500</v>
      </c>
      <c r="I97" s="427">
        <v>5500</v>
      </c>
    </row>
    <row r="98" spans="2:9" ht="13.05" customHeight="1" x14ac:dyDescent="0.25">
      <c r="B98" s="411" t="s">
        <v>199</v>
      </c>
      <c r="C98" s="26" t="s">
        <v>360</v>
      </c>
      <c r="D98" s="364">
        <v>3500</v>
      </c>
      <c r="E98" s="27">
        <v>3500</v>
      </c>
      <c r="F98" s="7">
        <v>7980</v>
      </c>
      <c r="G98" s="27">
        <v>7980</v>
      </c>
      <c r="H98" s="7">
        <v>7980</v>
      </c>
      <c r="I98" s="427">
        <v>7980</v>
      </c>
    </row>
    <row r="99" spans="2:9" ht="13.05" customHeight="1" x14ac:dyDescent="0.25">
      <c r="B99" s="411" t="s">
        <v>399</v>
      </c>
      <c r="C99" s="26" t="s">
        <v>388</v>
      </c>
      <c r="D99" s="377"/>
      <c r="E99" s="27">
        <v>5500</v>
      </c>
      <c r="F99" s="7">
        <v>5500</v>
      </c>
      <c r="G99" s="27">
        <v>5500</v>
      </c>
      <c r="H99" s="7">
        <v>5500</v>
      </c>
      <c r="I99" s="427">
        <v>5500</v>
      </c>
    </row>
    <row r="100" spans="2:9" ht="13.05" customHeight="1" x14ac:dyDescent="0.25">
      <c r="B100" s="411" t="s">
        <v>194</v>
      </c>
      <c r="C100" s="26" t="s">
        <v>361</v>
      </c>
      <c r="D100" s="364">
        <v>19000</v>
      </c>
      <c r="E100" s="27">
        <v>19000</v>
      </c>
      <c r="F100" s="7">
        <v>11520</v>
      </c>
      <c r="G100" s="27">
        <v>11520</v>
      </c>
      <c r="H100" s="7">
        <v>11520</v>
      </c>
      <c r="I100" s="427">
        <v>11520</v>
      </c>
    </row>
    <row r="101" spans="2:9" ht="13.05" customHeight="1" x14ac:dyDescent="0.25">
      <c r="B101" s="411" t="s">
        <v>200</v>
      </c>
      <c r="C101" s="26" t="s">
        <v>362</v>
      </c>
      <c r="D101" s="364">
        <v>1500</v>
      </c>
      <c r="E101" s="27">
        <v>1500</v>
      </c>
      <c r="F101" s="7">
        <v>1500</v>
      </c>
      <c r="G101" s="27">
        <v>1500</v>
      </c>
      <c r="H101" s="7">
        <v>1500</v>
      </c>
      <c r="I101" s="427">
        <v>1500</v>
      </c>
    </row>
    <row r="102" spans="2:9" ht="13.05" customHeight="1" x14ac:dyDescent="0.25">
      <c r="B102" s="413"/>
      <c r="C102" s="43" t="s">
        <v>103</v>
      </c>
      <c r="D102" s="365">
        <v>42236.3</v>
      </c>
      <c r="E102" s="382">
        <v>48041.032599999999</v>
      </c>
      <c r="F102" s="101">
        <v>45235.3</v>
      </c>
      <c r="G102" s="39">
        <v>47931.990000000005</v>
      </c>
      <c r="H102" s="101">
        <f>SUM(H92:H101)</f>
        <v>72931.989999999991</v>
      </c>
      <c r="I102" s="429">
        <f>SUM(I92:I101)</f>
        <v>60672.65</v>
      </c>
    </row>
    <row r="103" spans="2:9" ht="13.05" customHeight="1" x14ac:dyDescent="0.25">
      <c r="B103" s="419" t="s">
        <v>258</v>
      </c>
      <c r="C103" s="47"/>
      <c r="D103" s="378"/>
      <c r="E103" s="379"/>
      <c r="F103" s="48"/>
      <c r="G103" s="48"/>
      <c r="H103" s="380"/>
      <c r="I103" s="430"/>
    </row>
    <row r="104" spans="2:9" ht="13.05" customHeight="1" x14ac:dyDescent="0.25">
      <c r="B104" s="411" t="s">
        <v>201</v>
      </c>
      <c r="C104" s="26" t="s">
        <v>202</v>
      </c>
      <c r="D104" s="381">
        <v>47393.69</v>
      </c>
      <c r="E104" s="387">
        <v>48578.53</v>
      </c>
      <c r="F104" s="7">
        <v>49792.99</v>
      </c>
      <c r="G104" s="27">
        <v>59792.2</v>
      </c>
      <c r="H104" s="7">
        <f>G104*1.025</f>
        <v>61287.00499999999</v>
      </c>
      <c r="I104" s="427">
        <v>61287.00499999999</v>
      </c>
    </row>
    <row r="105" spans="2:9" ht="13.05" customHeight="1" x14ac:dyDescent="0.25">
      <c r="B105" s="413"/>
      <c r="C105" s="43" t="s">
        <v>103</v>
      </c>
      <c r="D105" s="365">
        <v>47393.69</v>
      </c>
      <c r="E105" s="382">
        <v>48578.53</v>
      </c>
      <c r="F105" s="366">
        <v>49792.99</v>
      </c>
      <c r="G105" s="382">
        <v>59792.2</v>
      </c>
      <c r="H105" s="366">
        <f>SUM(H104)</f>
        <v>61287.00499999999</v>
      </c>
      <c r="I105" s="431">
        <f>SUM(I104)</f>
        <v>61287.00499999999</v>
      </c>
    </row>
    <row r="106" spans="2:9" ht="13.05" customHeight="1" x14ac:dyDescent="0.25">
      <c r="B106" s="419" t="s">
        <v>451</v>
      </c>
      <c r="C106" s="47"/>
      <c r="D106" s="378"/>
      <c r="E106" s="379"/>
      <c r="F106" s="48"/>
      <c r="G106" s="48"/>
      <c r="H106" s="48"/>
      <c r="I106" s="430"/>
    </row>
    <row r="107" spans="2:9" ht="13.05" customHeight="1" x14ac:dyDescent="0.25">
      <c r="B107" s="411" t="s">
        <v>203</v>
      </c>
      <c r="C107" s="26" t="s">
        <v>582</v>
      </c>
      <c r="D107" s="381">
        <v>100</v>
      </c>
      <c r="E107" s="387">
        <v>200</v>
      </c>
      <c r="F107" s="7">
        <v>200</v>
      </c>
      <c r="G107" s="27">
        <v>200</v>
      </c>
      <c r="H107" s="7">
        <v>200</v>
      </c>
      <c r="I107" s="427">
        <v>200</v>
      </c>
    </row>
    <row r="108" spans="2:9" ht="13.05" customHeight="1" x14ac:dyDescent="0.25">
      <c r="B108" s="411" t="s">
        <v>441</v>
      </c>
      <c r="C108" s="26" t="s">
        <v>320</v>
      </c>
      <c r="D108" s="381"/>
      <c r="E108" s="387">
        <v>100</v>
      </c>
      <c r="F108" s="7">
        <v>100</v>
      </c>
      <c r="G108" s="27">
        <v>100</v>
      </c>
      <c r="H108" s="7">
        <v>100</v>
      </c>
      <c r="I108" s="427">
        <v>100</v>
      </c>
    </row>
    <row r="109" spans="2:9" ht="13.05" customHeight="1" x14ac:dyDescent="0.25">
      <c r="B109" s="411" t="s">
        <v>204</v>
      </c>
      <c r="C109" s="26" t="s">
        <v>310</v>
      </c>
      <c r="D109" s="381">
        <v>1500</v>
      </c>
      <c r="E109" s="387">
        <v>1300</v>
      </c>
      <c r="F109" s="7">
        <v>1300</v>
      </c>
      <c r="G109" s="27">
        <v>1300</v>
      </c>
      <c r="H109" s="7">
        <v>1300</v>
      </c>
      <c r="I109" s="427">
        <v>1300</v>
      </c>
    </row>
    <row r="110" spans="2:9" ht="13.05" customHeight="1" x14ac:dyDescent="0.25">
      <c r="B110" s="413"/>
      <c r="C110" s="43" t="s">
        <v>103</v>
      </c>
      <c r="D110" s="365">
        <v>1600</v>
      </c>
      <c r="E110" s="382">
        <v>1600</v>
      </c>
      <c r="F110" s="366">
        <v>1600</v>
      </c>
      <c r="G110" s="382">
        <v>1600</v>
      </c>
      <c r="H110" s="366">
        <f>SUM(H107:H109)</f>
        <v>1600</v>
      </c>
      <c r="I110" s="431">
        <f>SUM(I107:I109)</f>
        <v>1600</v>
      </c>
    </row>
    <row r="111" spans="2:9" ht="13.05" customHeight="1" x14ac:dyDescent="0.25">
      <c r="B111" s="419" t="s">
        <v>523</v>
      </c>
      <c r="C111" s="47"/>
      <c r="D111" s="370"/>
      <c r="E111" s="371"/>
      <c r="F111" s="48"/>
      <c r="G111" s="48"/>
      <c r="H111" s="48"/>
      <c r="I111" s="430"/>
    </row>
    <row r="112" spans="2:9" ht="13.05" customHeight="1" x14ac:dyDescent="0.25">
      <c r="B112" s="411" t="s">
        <v>78</v>
      </c>
      <c r="C112" s="26" t="s">
        <v>79</v>
      </c>
      <c r="D112" s="364">
        <v>3013.2</v>
      </c>
      <c r="E112" s="27">
        <v>3073.4639999999999</v>
      </c>
      <c r="F112" s="7">
        <v>3111.88</v>
      </c>
      <c r="G112" s="27">
        <v>3150.78</v>
      </c>
      <c r="H112" s="7">
        <v>3600</v>
      </c>
      <c r="I112" s="427">
        <v>3213.8</v>
      </c>
    </row>
    <row r="113" spans="2:9" ht="13.05" customHeight="1" x14ac:dyDescent="0.25">
      <c r="B113" s="411" t="s">
        <v>81</v>
      </c>
      <c r="C113" s="26" t="s">
        <v>82</v>
      </c>
      <c r="D113" s="364">
        <v>300</v>
      </c>
      <c r="E113" s="27">
        <v>300</v>
      </c>
      <c r="F113" s="7">
        <v>300</v>
      </c>
      <c r="G113" s="27">
        <v>300</v>
      </c>
      <c r="H113" s="7">
        <v>500</v>
      </c>
      <c r="I113" s="427">
        <v>500</v>
      </c>
    </row>
    <row r="114" spans="2:9" ht="13.05" customHeight="1" x14ac:dyDescent="0.25">
      <c r="B114" s="411" t="s">
        <v>277</v>
      </c>
      <c r="C114" s="26" t="s">
        <v>404</v>
      </c>
      <c r="D114" s="364">
        <v>800</v>
      </c>
      <c r="E114" s="27">
        <v>800</v>
      </c>
      <c r="F114" s="7">
        <v>800</v>
      </c>
      <c r="G114" s="27">
        <v>800</v>
      </c>
      <c r="H114" s="7">
        <v>1200</v>
      </c>
      <c r="I114" s="427">
        <v>800</v>
      </c>
    </row>
    <row r="115" spans="2:9" ht="13.05" customHeight="1" x14ac:dyDescent="0.25">
      <c r="B115" s="411" t="s">
        <v>278</v>
      </c>
      <c r="C115" s="26" t="s">
        <v>80</v>
      </c>
      <c r="D115" s="364">
        <v>400</v>
      </c>
      <c r="E115" s="27">
        <v>400</v>
      </c>
      <c r="F115" s="7">
        <v>400</v>
      </c>
      <c r="G115" s="27">
        <v>400</v>
      </c>
      <c r="H115" s="7">
        <v>1200</v>
      </c>
      <c r="I115" s="427">
        <v>800</v>
      </c>
    </row>
    <row r="116" spans="2:9" ht="13.05" customHeight="1" x14ac:dyDescent="0.25">
      <c r="B116" s="413"/>
      <c r="C116" s="43" t="s">
        <v>103</v>
      </c>
      <c r="D116" s="365">
        <v>4513.2</v>
      </c>
      <c r="E116" s="382">
        <v>4573.4639999999999</v>
      </c>
      <c r="F116" s="366">
        <v>4611.88</v>
      </c>
      <c r="G116" s="382">
        <v>4650.7800000000007</v>
      </c>
      <c r="H116" s="366">
        <f>SUM(H112:H115)</f>
        <v>6500</v>
      </c>
      <c r="I116" s="431">
        <f>SUM(I112:I115)</f>
        <v>5313.8</v>
      </c>
    </row>
    <row r="117" spans="2:9" ht="13.05" customHeight="1" x14ac:dyDescent="0.25">
      <c r="B117" s="419" t="s">
        <v>254</v>
      </c>
      <c r="C117" s="47"/>
      <c r="D117" s="370"/>
      <c r="E117" s="371"/>
      <c r="F117" s="48"/>
      <c r="G117" s="48"/>
      <c r="H117" s="48"/>
      <c r="I117" s="430"/>
    </row>
    <row r="118" spans="2:9" ht="13.05" customHeight="1" x14ac:dyDescent="0.25">
      <c r="B118" s="416" t="s">
        <v>83</v>
      </c>
      <c r="C118" s="52" t="s">
        <v>84</v>
      </c>
      <c r="D118" s="364">
        <v>2500</v>
      </c>
      <c r="E118" s="27">
        <v>3500</v>
      </c>
      <c r="F118" s="7">
        <v>3500</v>
      </c>
      <c r="G118" s="27">
        <v>3500</v>
      </c>
      <c r="H118" s="7">
        <v>3500</v>
      </c>
      <c r="I118" s="427">
        <v>3500</v>
      </c>
    </row>
    <row r="119" spans="2:9" ht="13.05" customHeight="1" x14ac:dyDescent="0.25">
      <c r="B119" s="416" t="s">
        <v>442</v>
      </c>
      <c r="C119" s="52" t="s">
        <v>85</v>
      </c>
      <c r="D119" s="364">
        <v>500</v>
      </c>
      <c r="E119" s="27">
        <v>500</v>
      </c>
      <c r="F119" s="7">
        <v>500</v>
      </c>
      <c r="G119" s="27">
        <v>500</v>
      </c>
      <c r="H119" s="7">
        <v>500</v>
      </c>
      <c r="I119" s="427">
        <v>500</v>
      </c>
    </row>
    <row r="120" spans="2:9" ht="13.05" customHeight="1" x14ac:dyDescent="0.25">
      <c r="B120" s="413"/>
      <c r="C120" s="43" t="s">
        <v>103</v>
      </c>
      <c r="D120" s="365">
        <v>3000</v>
      </c>
      <c r="E120" s="382">
        <v>4000</v>
      </c>
      <c r="F120" s="366">
        <v>4000</v>
      </c>
      <c r="G120" s="382">
        <v>4000</v>
      </c>
      <c r="H120" s="366">
        <f>SUM(H118:H119)</f>
        <v>4000</v>
      </c>
      <c r="I120" s="431">
        <f>SUM(I118:I119)</f>
        <v>4000</v>
      </c>
    </row>
    <row r="121" spans="2:9" ht="13.05" customHeight="1" x14ac:dyDescent="0.25">
      <c r="B121" s="419" t="s">
        <v>472</v>
      </c>
      <c r="C121" s="47"/>
      <c r="D121" s="370"/>
      <c r="E121" s="371"/>
      <c r="F121" s="48"/>
      <c r="G121" s="48"/>
      <c r="H121" s="48"/>
      <c r="I121" s="430"/>
    </row>
    <row r="122" spans="2:9" ht="13.05" customHeight="1" x14ac:dyDescent="0.25">
      <c r="B122" s="416" t="s">
        <v>481</v>
      </c>
      <c r="C122" s="52" t="s">
        <v>473</v>
      </c>
      <c r="D122" s="364">
        <v>0</v>
      </c>
      <c r="E122" s="27">
        <v>0</v>
      </c>
      <c r="F122" s="7">
        <v>1560</v>
      </c>
      <c r="G122" s="27">
        <v>1579.5</v>
      </c>
      <c r="H122" s="7">
        <v>1579.5</v>
      </c>
      <c r="I122" s="427">
        <v>1611.09</v>
      </c>
    </row>
    <row r="123" spans="2:9" ht="13.05" customHeight="1" x14ac:dyDescent="0.25">
      <c r="B123" s="416"/>
      <c r="C123" s="52"/>
      <c r="D123" s="364">
        <v>0</v>
      </c>
      <c r="E123" s="27">
        <v>0</v>
      </c>
      <c r="F123" s="7">
        <v>0</v>
      </c>
      <c r="G123" s="27">
        <v>0</v>
      </c>
      <c r="H123" s="7">
        <v>0</v>
      </c>
      <c r="I123" s="427">
        <v>0</v>
      </c>
    </row>
    <row r="124" spans="2:9" s="440" customFormat="1" ht="13.05" customHeight="1" x14ac:dyDescent="0.25">
      <c r="B124" s="441"/>
      <c r="C124" s="60" t="s">
        <v>103</v>
      </c>
      <c r="D124" s="437">
        <v>0</v>
      </c>
      <c r="E124" s="438">
        <v>0</v>
      </c>
      <c r="F124" s="102">
        <v>1560</v>
      </c>
      <c r="G124" s="59">
        <v>1579.5</v>
      </c>
      <c r="H124" s="102">
        <f>SUM(H122:H123)</f>
        <v>1579.5</v>
      </c>
      <c r="I124" s="439">
        <f>SUM(I122:I123)</f>
        <v>1611.09</v>
      </c>
    </row>
    <row r="125" spans="2:9" ht="13.05" customHeight="1" outlineLevel="1" x14ac:dyDescent="0.25">
      <c r="B125" s="419" t="s">
        <v>255</v>
      </c>
      <c r="C125" s="47"/>
      <c r="D125" s="370"/>
      <c r="E125" s="371"/>
      <c r="F125" s="48"/>
      <c r="G125" s="48"/>
      <c r="H125" s="48"/>
      <c r="I125" s="430"/>
    </row>
    <row r="126" spans="2:9" ht="13.05" customHeight="1" outlineLevel="1" x14ac:dyDescent="0.25">
      <c r="B126" s="411" t="s">
        <v>86</v>
      </c>
      <c r="C126" s="73" t="s">
        <v>4</v>
      </c>
      <c r="D126" s="364">
        <v>1122224</v>
      </c>
      <c r="E126" s="27">
        <v>1128780</v>
      </c>
      <c r="F126" s="7">
        <v>1150539</v>
      </c>
      <c r="G126" s="27">
        <v>1155233</v>
      </c>
      <c r="H126" s="7">
        <v>1165353</v>
      </c>
      <c r="I126" s="427">
        <v>1165353</v>
      </c>
    </row>
    <row r="127" spans="2:9" ht="13.05" customHeight="1" outlineLevel="1" x14ac:dyDescent="0.25">
      <c r="B127" s="411" t="s">
        <v>86</v>
      </c>
      <c r="C127" s="73" t="s">
        <v>108</v>
      </c>
      <c r="D127" s="364">
        <v>245781</v>
      </c>
      <c r="E127" s="27">
        <v>337147</v>
      </c>
      <c r="F127" s="7">
        <v>327428</v>
      </c>
      <c r="G127" s="27">
        <v>381436</v>
      </c>
      <c r="H127" s="7">
        <v>393359</v>
      </c>
      <c r="I127" s="427">
        <v>393359</v>
      </c>
    </row>
    <row r="128" spans="2:9" ht="13.05" customHeight="1" outlineLevel="1" x14ac:dyDescent="0.25">
      <c r="B128" s="411" t="s">
        <v>86</v>
      </c>
      <c r="C128" s="73" t="s">
        <v>118</v>
      </c>
      <c r="D128" s="364">
        <v>95340</v>
      </c>
      <c r="E128" s="27">
        <v>81508</v>
      </c>
      <c r="F128" s="7">
        <v>78903</v>
      </c>
      <c r="G128" s="27">
        <v>83050</v>
      </c>
      <c r="H128" s="7">
        <v>77961</v>
      </c>
      <c r="I128" s="427">
        <v>77961</v>
      </c>
    </row>
    <row r="129" spans="2:9" ht="13.05" customHeight="1" x14ac:dyDescent="0.25">
      <c r="B129" s="416" t="s">
        <v>86</v>
      </c>
      <c r="C129" s="52" t="s">
        <v>119</v>
      </c>
      <c r="D129" s="377"/>
      <c r="E129" s="27">
        <v>-40000</v>
      </c>
      <c r="F129" s="7">
        <v>-40000</v>
      </c>
      <c r="G129" s="27">
        <v>-35000</v>
      </c>
      <c r="H129" s="7">
        <v>-10000</v>
      </c>
      <c r="I129" s="427">
        <v>-10000</v>
      </c>
    </row>
    <row r="130" spans="2:9" ht="13.05" customHeight="1" x14ac:dyDescent="0.25">
      <c r="B130" s="413" t="s">
        <v>86</v>
      </c>
      <c r="C130" s="43" t="s">
        <v>120</v>
      </c>
      <c r="D130" s="365">
        <v>1463345</v>
      </c>
      <c r="E130" s="382">
        <v>1507435</v>
      </c>
      <c r="F130" s="366">
        <v>1516870</v>
      </c>
      <c r="G130" s="382">
        <v>1584719</v>
      </c>
      <c r="H130" s="366">
        <f>SUM(H126:H129)</f>
        <v>1626673</v>
      </c>
      <c r="I130" s="431">
        <f>SUM(I126:I129)</f>
        <v>1626673</v>
      </c>
    </row>
    <row r="131" spans="2:9" ht="13.05" customHeight="1" outlineLevel="1" x14ac:dyDescent="0.25">
      <c r="B131" s="419" t="s">
        <v>256</v>
      </c>
      <c r="C131" s="47"/>
      <c r="D131" s="370"/>
      <c r="E131" s="371"/>
      <c r="F131" s="48"/>
      <c r="G131" s="48"/>
      <c r="H131" s="48"/>
      <c r="I131" s="430"/>
    </row>
    <row r="132" spans="2:9" ht="13.05" customHeight="1" outlineLevel="1" x14ac:dyDescent="0.25">
      <c r="B132" s="416" t="s">
        <v>121</v>
      </c>
      <c r="C132" s="52" t="s">
        <v>122</v>
      </c>
      <c r="D132" s="364">
        <v>653248</v>
      </c>
      <c r="E132" s="27">
        <v>709028</v>
      </c>
      <c r="F132" s="7">
        <v>729112</v>
      </c>
      <c r="G132" s="27">
        <v>681313</v>
      </c>
      <c r="H132" s="7">
        <f>G132+15737</f>
        <v>697050</v>
      </c>
      <c r="I132" s="427">
        <v>697050</v>
      </c>
    </row>
    <row r="133" spans="2:9" ht="13.05" customHeight="1" outlineLevel="1" x14ac:dyDescent="0.25">
      <c r="B133" s="416" t="s">
        <v>125</v>
      </c>
      <c r="C133" s="52" t="s">
        <v>126</v>
      </c>
      <c r="D133" s="364">
        <v>40341</v>
      </c>
      <c r="E133" s="27">
        <v>46020</v>
      </c>
      <c r="F133" s="7">
        <v>31212</v>
      </c>
      <c r="G133" s="27">
        <v>17840</v>
      </c>
      <c r="H133" s="7">
        <v>7891</v>
      </c>
      <c r="I133" s="427">
        <v>7891</v>
      </c>
    </row>
    <row r="134" spans="2:9" ht="13.05" customHeight="1" outlineLevel="1" x14ac:dyDescent="0.25">
      <c r="B134" s="416" t="s">
        <v>127</v>
      </c>
      <c r="C134" s="52" t="s">
        <v>128</v>
      </c>
      <c r="D134" s="364">
        <v>53767</v>
      </c>
      <c r="E134" s="27">
        <v>300</v>
      </c>
      <c r="F134" s="7">
        <v>300</v>
      </c>
      <c r="G134" s="27">
        <v>300</v>
      </c>
      <c r="H134" s="7">
        <v>500</v>
      </c>
      <c r="I134" s="427">
        <v>500</v>
      </c>
    </row>
    <row r="135" spans="2:9" ht="13.05" customHeight="1" outlineLevel="1" x14ac:dyDescent="0.25">
      <c r="B135" s="416" t="s">
        <v>129</v>
      </c>
      <c r="C135" s="52" t="s">
        <v>130</v>
      </c>
      <c r="D135" s="364">
        <v>300</v>
      </c>
      <c r="E135" s="27">
        <v>100</v>
      </c>
      <c r="F135" s="7">
        <v>100</v>
      </c>
      <c r="G135" s="27">
        <v>100</v>
      </c>
      <c r="H135" s="7">
        <v>100</v>
      </c>
      <c r="I135" s="427">
        <v>100</v>
      </c>
    </row>
    <row r="136" spans="2:9" ht="13.05" customHeight="1" x14ac:dyDescent="0.25">
      <c r="B136" s="416" t="s">
        <v>123</v>
      </c>
      <c r="C136" s="111" t="s">
        <v>124</v>
      </c>
      <c r="D136" s="364">
        <v>100</v>
      </c>
      <c r="E136" s="27">
        <v>43464</v>
      </c>
      <c r="F136" s="7">
        <v>47087</v>
      </c>
      <c r="G136" s="27">
        <v>46506</v>
      </c>
      <c r="H136" s="7">
        <v>46506</v>
      </c>
      <c r="I136" s="427">
        <v>56142</v>
      </c>
    </row>
    <row r="137" spans="2:9" ht="13.05" customHeight="1" x14ac:dyDescent="0.25">
      <c r="B137" s="413"/>
      <c r="C137" s="43" t="s">
        <v>493</v>
      </c>
      <c r="D137" s="365">
        <v>747756</v>
      </c>
      <c r="E137" s="382">
        <v>798912</v>
      </c>
      <c r="F137" s="366">
        <v>807811</v>
      </c>
      <c r="G137" s="382">
        <v>746059</v>
      </c>
      <c r="H137" s="366">
        <f>SUM(H132:H136)</f>
        <v>752047</v>
      </c>
      <c r="I137" s="431">
        <f>SUM(I132:I136)</f>
        <v>761683</v>
      </c>
    </row>
    <row r="138" spans="2:9" ht="13.05" customHeight="1" x14ac:dyDescent="0.25">
      <c r="B138" s="413"/>
      <c r="C138" s="65" t="s">
        <v>131</v>
      </c>
      <c r="D138" s="365">
        <v>2211101</v>
      </c>
      <c r="E138" s="382">
        <v>2306347</v>
      </c>
      <c r="F138" s="366">
        <v>2324681</v>
      </c>
      <c r="G138" s="382">
        <v>2330778</v>
      </c>
      <c r="H138" s="366">
        <f>H130+H137</f>
        <v>2378720</v>
      </c>
      <c r="I138" s="431">
        <f>I130+I137</f>
        <v>2388356</v>
      </c>
    </row>
    <row r="139" spans="2:9" ht="13.05" customHeight="1" x14ac:dyDescent="0.25">
      <c r="B139" s="413"/>
      <c r="C139" s="43"/>
      <c r="D139" s="383"/>
      <c r="E139" s="384"/>
      <c r="F139" s="101"/>
      <c r="G139" s="39"/>
      <c r="H139" s="101"/>
      <c r="I139" s="429"/>
    </row>
    <row r="140" spans="2:9" ht="13.05" customHeight="1" x14ac:dyDescent="0.25">
      <c r="B140" s="419" t="s">
        <v>297</v>
      </c>
      <c r="C140" s="47"/>
      <c r="D140" s="370"/>
      <c r="E140" s="371"/>
      <c r="F140" s="48"/>
      <c r="G140" s="48"/>
      <c r="H140" s="48"/>
      <c r="I140" s="430"/>
    </row>
    <row r="141" spans="2:9" ht="13.05" customHeight="1" x14ac:dyDescent="0.25">
      <c r="B141" s="411" t="s">
        <v>134</v>
      </c>
      <c r="C141" s="26" t="s">
        <v>135</v>
      </c>
      <c r="D141" s="364">
        <v>82293.19</v>
      </c>
      <c r="E141" s="27">
        <v>82293.19</v>
      </c>
      <c r="F141" s="7">
        <v>83321.850000000006</v>
      </c>
      <c r="G141" s="27">
        <v>84363.37</v>
      </c>
      <c r="H141" s="7">
        <v>88002.82</v>
      </c>
      <c r="I141" s="427">
        <v>86050.64</v>
      </c>
    </row>
    <row r="142" spans="2:9" ht="13.05" customHeight="1" x14ac:dyDescent="0.25">
      <c r="B142" s="411" t="s">
        <v>502</v>
      </c>
      <c r="C142" s="26" t="s">
        <v>637</v>
      </c>
      <c r="D142" s="364">
        <v>0</v>
      </c>
      <c r="E142" s="27">
        <v>0</v>
      </c>
      <c r="F142" s="7">
        <v>13440</v>
      </c>
      <c r="G142" s="27">
        <v>13608</v>
      </c>
      <c r="H142" s="7">
        <v>13744.08</v>
      </c>
      <c r="I142" s="427">
        <v>13880.16</v>
      </c>
    </row>
    <row r="143" spans="2:9" ht="13.05" customHeight="1" x14ac:dyDescent="0.25">
      <c r="B143" s="411" t="s">
        <v>136</v>
      </c>
      <c r="C143" s="26" t="s">
        <v>137</v>
      </c>
      <c r="D143" s="364">
        <v>53816.160000000003</v>
      </c>
      <c r="E143" s="27">
        <v>48000</v>
      </c>
      <c r="F143" s="7">
        <v>48600</v>
      </c>
      <c r="G143" s="27">
        <v>51030</v>
      </c>
      <c r="H143" s="7">
        <v>52305.75</v>
      </c>
      <c r="I143" s="427">
        <v>52050.6</v>
      </c>
    </row>
    <row r="144" spans="2:9" ht="13.05" customHeight="1" x14ac:dyDescent="0.25">
      <c r="B144" s="411" t="s">
        <v>143</v>
      </c>
      <c r="C144" s="26" t="s">
        <v>144</v>
      </c>
      <c r="D144" s="364">
        <v>6700</v>
      </c>
      <c r="E144" s="27">
        <v>6700</v>
      </c>
      <c r="F144" s="7">
        <v>6700</v>
      </c>
      <c r="G144" s="27">
        <v>6700</v>
      </c>
      <c r="H144" s="7">
        <v>8000</v>
      </c>
      <c r="I144" s="427">
        <v>16700</v>
      </c>
    </row>
    <row r="145" spans="2:9" ht="13.05" customHeight="1" x14ac:dyDescent="0.25">
      <c r="B145" s="412" t="s">
        <v>138</v>
      </c>
      <c r="C145" s="33" t="s">
        <v>139</v>
      </c>
      <c r="D145" s="374">
        <v>14000</v>
      </c>
      <c r="E145" s="34">
        <v>14000</v>
      </c>
      <c r="F145" s="100">
        <v>14000</v>
      </c>
      <c r="G145" s="34">
        <v>16000</v>
      </c>
      <c r="H145" s="100">
        <v>18000</v>
      </c>
      <c r="I145" s="428">
        <v>16000</v>
      </c>
    </row>
    <row r="146" spans="2:9" ht="13.05" customHeight="1" x14ac:dyDescent="0.25">
      <c r="B146" s="411" t="s">
        <v>280</v>
      </c>
      <c r="C146" s="26" t="s">
        <v>14</v>
      </c>
      <c r="D146" s="364">
        <v>2000</v>
      </c>
      <c r="E146" s="27">
        <v>2000</v>
      </c>
      <c r="F146" s="7">
        <v>3000</v>
      </c>
      <c r="G146" s="27">
        <v>3000</v>
      </c>
      <c r="H146" s="7">
        <v>3000</v>
      </c>
      <c r="I146" s="427">
        <v>3000</v>
      </c>
    </row>
    <row r="147" spans="2:9" ht="13.05" customHeight="1" x14ac:dyDescent="0.25">
      <c r="B147" s="411" t="s">
        <v>133</v>
      </c>
      <c r="C147" s="26" t="s">
        <v>17</v>
      </c>
      <c r="D147" s="364">
        <v>12500</v>
      </c>
      <c r="E147" s="27">
        <v>12500</v>
      </c>
      <c r="F147" s="7">
        <v>16000</v>
      </c>
      <c r="G147" s="27">
        <v>16900</v>
      </c>
      <c r="H147" s="7">
        <v>17500</v>
      </c>
      <c r="I147" s="427">
        <v>17500</v>
      </c>
    </row>
    <row r="148" spans="2:9" ht="13.05" customHeight="1" x14ac:dyDescent="0.25">
      <c r="B148" s="411" t="s">
        <v>641</v>
      </c>
      <c r="C148" s="26" t="s">
        <v>639</v>
      </c>
      <c r="D148" s="364">
        <v>100</v>
      </c>
      <c r="E148" s="27">
        <v>0</v>
      </c>
      <c r="F148" s="7">
        <v>0</v>
      </c>
      <c r="G148" s="27">
        <v>0</v>
      </c>
      <c r="H148" s="7">
        <v>3120</v>
      </c>
      <c r="I148" s="427">
        <v>3120</v>
      </c>
    </row>
    <row r="149" spans="2:9" ht="13.05" customHeight="1" x14ac:dyDescent="0.25">
      <c r="B149" s="412" t="s">
        <v>145</v>
      </c>
      <c r="C149" s="37" t="s">
        <v>146</v>
      </c>
      <c r="D149" s="374">
        <v>27640</v>
      </c>
      <c r="E149" s="34">
        <v>27640</v>
      </c>
      <c r="F149" s="100">
        <v>27640</v>
      </c>
      <c r="G149" s="34">
        <v>27640</v>
      </c>
      <c r="H149" s="100">
        <v>27640</v>
      </c>
      <c r="I149" s="428">
        <v>27640</v>
      </c>
    </row>
    <row r="150" spans="2:9" ht="13.05" customHeight="1" x14ac:dyDescent="0.25">
      <c r="B150" s="411" t="s">
        <v>140</v>
      </c>
      <c r="C150" s="73" t="s">
        <v>13</v>
      </c>
      <c r="D150" s="364">
        <v>12000</v>
      </c>
      <c r="E150" s="27">
        <v>12000</v>
      </c>
      <c r="F150" s="7">
        <v>12000</v>
      </c>
      <c r="G150" s="27">
        <v>14000</v>
      </c>
      <c r="H150" s="7">
        <v>16000</v>
      </c>
      <c r="I150" s="427">
        <v>16000</v>
      </c>
    </row>
    <row r="151" spans="2:9" s="440" customFormat="1" ht="13.05" customHeight="1" x14ac:dyDescent="0.25">
      <c r="B151" s="441"/>
      <c r="C151" s="60" t="s">
        <v>103</v>
      </c>
      <c r="D151" s="437">
        <v>218885.2</v>
      </c>
      <c r="E151" s="438">
        <v>205533.19</v>
      </c>
      <c r="F151" s="445">
        <v>225601.85</v>
      </c>
      <c r="G151" s="438">
        <v>233241.37</v>
      </c>
      <c r="H151" s="445">
        <f>SUM(H141:H150)</f>
        <v>247312.65000000002</v>
      </c>
      <c r="I151" s="446">
        <f>SUM(I141:I150)</f>
        <v>251941.4</v>
      </c>
    </row>
    <row r="152" spans="2:9" ht="13.05" customHeight="1" x14ac:dyDescent="0.25">
      <c r="B152" s="419" t="s">
        <v>294</v>
      </c>
      <c r="C152" s="47"/>
      <c r="D152" s="370"/>
      <c r="E152" s="371"/>
      <c r="F152" s="48"/>
      <c r="G152" s="48"/>
      <c r="H152" s="48"/>
      <c r="I152" s="430"/>
    </row>
    <row r="153" spans="2:9" ht="13.05" customHeight="1" x14ac:dyDescent="0.25">
      <c r="B153" s="411" t="s">
        <v>149</v>
      </c>
      <c r="C153" s="26" t="s">
        <v>311</v>
      </c>
      <c r="D153" s="364">
        <v>6000</v>
      </c>
      <c r="E153" s="27">
        <v>6000</v>
      </c>
      <c r="F153" s="7">
        <v>7000</v>
      </c>
      <c r="G153" s="27">
        <v>7000</v>
      </c>
      <c r="H153" s="7">
        <v>7000</v>
      </c>
      <c r="I153" s="427">
        <v>7000</v>
      </c>
    </row>
    <row r="154" spans="2:9" ht="13.05" customHeight="1" x14ac:dyDescent="0.25">
      <c r="B154" s="411" t="s">
        <v>147</v>
      </c>
      <c r="C154" s="26" t="s">
        <v>148</v>
      </c>
      <c r="D154" s="364">
        <v>2220</v>
      </c>
      <c r="E154" s="27">
        <v>1000</v>
      </c>
      <c r="F154" s="7">
        <v>1000</v>
      </c>
      <c r="G154" s="27">
        <v>1000</v>
      </c>
      <c r="H154" s="7">
        <v>1000</v>
      </c>
      <c r="I154" s="427">
        <v>1000</v>
      </c>
    </row>
    <row r="155" spans="2:9" ht="13.05" customHeight="1" x14ac:dyDescent="0.25">
      <c r="B155" s="413"/>
      <c r="C155" s="43" t="s">
        <v>103</v>
      </c>
      <c r="D155" s="365">
        <v>8220</v>
      </c>
      <c r="E155" s="382">
        <v>7000</v>
      </c>
      <c r="F155" s="366">
        <v>8000</v>
      </c>
      <c r="G155" s="382">
        <v>8000</v>
      </c>
      <c r="H155" s="366">
        <f>SUM(H153:H154)</f>
        <v>8000</v>
      </c>
      <c r="I155" s="431">
        <f>SUM(I153:I154)</f>
        <v>8000</v>
      </c>
    </row>
    <row r="156" spans="2:9" ht="13.05" customHeight="1" x14ac:dyDescent="0.25">
      <c r="B156" s="415" t="s">
        <v>302</v>
      </c>
      <c r="C156" s="46"/>
      <c r="D156" s="385"/>
      <c r="E156" s="386"/>
      <c r="F156" s="77"/>
      <c r="G156" s="77"/>
      <c r="H156" s="77"/>
      <c r="I156" s="432"/>
    </row>
    <row r="157" spans="2:9" ht="13.05" customHeight="1" x14ac:dyDescent="0.25">
      <c r="B157" s="416" t="s">
        <v>72</v>
      </c>
      <c r="C157" s="52" t="s">
        <v>73</v>
      </c>
      <c r="D157" s="364">
        <v>3000</v>
      </c>
      <c r="E157" s="27">
        <v>3000</v>
      </c>
      <c r="F157" s="7">
        <v>3000</v>
      </c>
      <c r="G157" s="27">
        <v>0</v>
      </c>
      <c r="H157" s="7">
        <v>3000</v>
      </c>
      <c r="I157" s="427">
        <v>3000</v>
      </c>
    </row>
    <row r="158" spans="2:9" ht="13.05" customHeight="1" x14ac:dyDescent="0.25">
      <c r="B158" s="418"/>
      <c r="C158" s="60" t="s">
        <v>103</v>
      </c>
      <c r="D158" s="511">
        <v>3000</v>
      </c>
      <c r="E158" s="59">
        <v>3000</v>
      </c>
      <c r="F158" s="102">
        <v>3000</v>
      </c>
      <c r="G158" s="59">
        <v>0</v>
      </c>
      <c r="H158" s="102">
        <f>SUM(H157:H157)</f>
        <v>3000</v>
      </c>
      <c r="I158" s="439">
        <f>SUM(I157:I157)</f>
        <v>3000</v>
      </c>
    </row>
    <row r="159" spans="2:9" ht="13.05" customHeight="1" x14ac:dyDescent="0.25">
      <c r="B159" s="419" t="s">
        <v>295</v>
      </c>
      <c r="C159" s="47"/>
      <c r="D159" s="370"/>
      <c r="E159" s="371"/>
      <c r="F159" s="48"/>
      <c r="G159" s="48"/>
      <c r="H159" s="48"/>
      <c r="I159" s="430"/>
    </row>
    <row r="160" spans="2:9" ht="13.05" customHeight="1" x14ac:dyDescent="0.25">
      <c r="B160" s="411" t="s">
        <v>18</v>
      </c>
      <c r="C160" s="26" t="s">
        <v>19</v>
      </c>
      <c r="D160" s="364">
        <v>8412.34</v>
      </c>
      <c r="E160" s="27">
        <v>8580.5868000000009</v>
      </c>
      <c r="F160" s="7">
        <v>8687.84</v>
      </c>
      <c r="G160" s="27">
        <v>8796.44</v>
      </c>
      <c r="H160" s="7">
        <v>9236.26</v>
      </c>
      <c r="I160" s="427">
        <v>8972.3700000000008</v>
      </c>
    </row>
    <row r="161" spans="2:9" ht="13.05" customHeight="1" x14ac:dyDescent="0.25">
      <c r="B161" s="411" t="s">
        <v>20</v>
      </c>
      <c r="C161" s="26" t="s">
        <v>21</v>
      </c>
      <c r="D161" s="364">
        <v>1730</v>
      </c>
      <c r="E161" s="27">
        <v>1764.6000000000001</v>
      </c>
      <c r="F161" s="7">
        <v>1764.6</v>
      </c>
      <c r="G161" s="27">
        <v>1764.6</v>
      </c>
      <c r="H161" s="7">
        <v>1850</v>
      </c>
      <c r="I161" s="427">
        <v>1791.0689999999997</v>
      </c>
    </row>
    <row r="162" spans="2:9" ht="13.05" customHeight="1" x14ac:dyDescent="0.25">
      <c r="B162" s="411" t="s">
        <v>22</v>
      </c>
      <c r="C162" s="26" t="s">
        <v>23</v>
      </c>
      <c r="D162" s="364">
        <v>6525</v>
      </c>
      <c r="E162" s="27">
        <v>6525</v>
      </c>
      <c r="F162" s="7">
        <v>6525</v>
      </c>
      <c r="G162" s="27">
        <v>6525</v>
      </c>
      <c r="H162" s="7">
        <v>6525</v>
      </c>
      <c r="I162" s="427">
        <v>6525</v>
      </c>
    </row>
    <row r="163" spans="2:9" ht="13.05" customHeight="1" x14ac:dyDescent="0.25">
      <c r="B163" s="506"/>
      <c r="C163" s="507" t="s">
        <v>103</v>
      </c>
      <c r="D163" s="508">
        <v>16667.34</v>
      </c>
      <c r="E163" s="509">
        <v>16870.186800000003</v>
      </c>
      <c r="F163" s="510">
        <v>16977.440000000002</v>
      </c>
      <c r="G163" s="509">
        <v>17086.04</v>
      </c>
      <c r="H163" s="510">
        <f>SUM(H160:H162)</f>
        <v>17611.260000000002</v>
      </c>
      <c r="I163" s="510">
        <f>SUM(I160:I162)</f>
        <v>17288.438999999998</v>
      </c>
    </row>
    <row r="164" spans="2:9" ht="13.05" customHeight="1" x14ac:dyDescent="0.25">
      <c r="B164" s="419" t="s">
        <v>296</v>
      </c>
      <c r="C164" s="47"/>
      <c r="D164" s="370"/>
      <c r="E164" s="371"/>
      <c r="F164" s="48"/>
      <c r="G164" s="48"/>
      <c r="H164" s="48"/>
      <c r="I164" s="430"/>
    </row>
    <row r="165" spans="2:9" ht="13.05" customHeight="1" x14ac:dyDescent="0.25">
      <c r="B165" s="411" t="s">
        <v>25</v>
      </c>
      <c r="C165" s="26" t="s">
        <v>206</v>
      </c>
      <c r="D165" s="364">
        <v>2391.89</v>
      </c>
      <c r="E165" s="27">
        <v>2439.7278000000001</v>
      </c>
      <c r="F165" s="7">
        <v>2470.2199999999998</v>
      </c>
      <c r="G165" s="27">
        <v>2501.1</v>
      </c>
      <c r="H165" s="7">
        <v>2501.1</v>
      </c>
      <c r="I165" s="427">
        <v>2501.1</v>
      </c>
    </row>
    <row r="166" spans="2:9" ht="13.05" customHeight="1" x14ac:dyDescent="0.25">
      <c r="B166" s="411" t="s">
        <v>26</v>
      </c>
      <c r="C166" s="26" t="s">
        <v>207</v>
      </c>
      <c r="D166" s="364">
        <v>10009.129999999999</v>
      </c>
      <c r="E166" s="27">
        <v>11668.800000000001</v>
      </c>
      <c r="F166" s="7">
        <v>11814.66</v>
      </c>
      <c r="G166" s="27">
        <v>11962.34</v>
      </c>
      <c r="H166" s="7">
        <v>11962.34</v>
      </c>
      <c r="I166" s="427">
        <v>11962.34</v>
      </c>
    </row>
    <row r="167" spans="2:9" ht="13.05" customHeight="1" x14ac:dyDescent="0.25">
      <c r="B167" s="411" t="s">
        <v>643</v>
      </c>
      <c r="C167" s="26" t="s">
        <v>636</v>
      </c>
      <c r="D167" s="364">
        <v>10009.129999999999</v>
      </c>
      <c r="E167" s="27">
        <v>0</v>
      </c>
      <c r="F167" s="7">
        <v>0</v>
      </c>
      <c r="G167" s="27">
        <v>0</v>
      </c>
      <c r="H167" s="7">
        <v>8892</v>
      </c>
      <c r="I167" s="427">
        <v>6000</v>
      </c>
    </row>
    <row r="168" spans="2:9" ht="13.05" customHeight="1" x14ac:dyDescent="0.25">
      <c r="B168" s="416" t="s">
        <v>279</v>
      </c>
      <c r="C168" s="52" t="s">
        <v>205</v>
      </c>
      <c r="D168" s="364">
        <v>585</v>
      </c>
      <c r="E168" s="27">
        <v>585</v>
      </c>
      <c r="F168" s="7">
        <v>585</v>
      </c>
      <c r="G168" s="27">
        <v>800</v>
      </c>
      <c r="H168" s="7">
        <v>800</v>
      </c>
      <c r="I168" s="427">
        <v>800</v>
      </c>
    </row>
    <row r="169" spans="2:9" ht="13.05" customHeight="1" x14ac:dyDescent="0.25">
      <c r="B169" s="411" t="s">
        <v>24</v>
      </c>
      <c r="C169" s="73" t="s">
        <v>261</v>
      </c>
      <c r="D169" s="364">
        <v>9534.9699999999993</v>
      </c>
      <c r="E169" s="27">
        <v>10470.969999999999</v>
      </c>
      <c r="F169" s="7">
        <v>10470.969999999999</v>
      </c>
      <c r="G169" s="27">
        <v>10470.969999999999</v>
      </c>
      <c r="H169" s="7">
        <v>12090.97</v>
      </c>
      <c r="I169" s="427">
        <f>10470.97+600+1020</f>
        <v>12090.97</v>
      </c>
    </row>
    <row r="170" spans="2:9" ht="13.05" customHeight="1" x14ac:dyDescent="0.25">
      <c r="B170" s="413"/>
      <c r="C170" s="43" t="s">
        <v>103</v>
      </c>
      <c r="D170" s="365">
        <v>22520.989999999998</v>
      </c>
      <c r="E170" s="382">
        <v>25164.497800000001</v>
      </c>
      <c r="F170" s="366">
        <v>25340.85</v>
      </c>
      <c r="G170" s="382">
        <v>25734.41</v>
      </c>
      <c r="H170" s="366">
        <f>SUM(H165:H169)</f>
        <v>36246.410000000003</v>
      </c>
      <c r="I170" s="431">
        <f>SUM(I165:I169)</f>
        <v>33354.410000000003</v>
      </c>
    </row>
    <row r="171" spans="2:9" ht="13.05" customHeight="1" x14ac:dyDescent="0.25">
      <c r="B171" s="419" t="s">
        <v>301</v>
      </c>
      <c r="C171" s="47"/>
      <c r="D171" s="370"/>
      <c r="E171" s="371"/>
      <c r="F171" s="48"/>
      <c r="G171" s="48"/>
      <c r="H171" s="48"/>
      <c r="I171" s="430"/>
    </row>
    <row r="172" spans="2:9" ht="13.05" customHeight="1" x14ac:dyDescent="0.25">
      <c r="B172" s="416" t="s">
        <v>41</v>
      </c>
      <c r="C172" s="52" t="s">
        <v>42</v>
      </c>
      <c r="D172" s="364">
        <v>5655.06</v>
      </c>
      <c r="E172" s="27">
        <v>5753.95</v>
      </c>
      <c r="F172" s="7">
        <v>2802.75</v>
      </c>
      <c r="G172" s="27">
        <v>3000</v>
      </c>
      <c r="H172" s="7">
        <v>3000</v>
      </c>
      <c r="I172" s="427">
        <v>3000</v>
      </c>
    </row>
    <row r="173" spans="2:9" ht="13.05" customHeight="1" x14ac:dyDescent="0.25">
      <c r="B173" s="416" t="s">
        <v>27</v>
      </c>
      <c r="C173" s="52" t="s">
        <v>28</v>
      </c>
      <c r="D173" s="364">
        <v>14000</v>
      </c>
      <c r="E173" s="27">
        <v>16000</v>
      </c>
      <c r="F173" s="7">
        <v>16000</v>
      </c>
      <c r="G173" s="27">
        <v>16500</v>
      </c>
      <c r="H173" s="7">
        <v>17500</v>
      </c>
      <c r="I173" s="427">
        <v>17500</v>
      </c>
    </row>
    <row r="174" spans="2:9" ht="13.05" customHeight="1" x14ac:dyDescent="0.25">
      <c r="B174" s="413"/>
      <c r="C174" s="43" t="s">
        <v>103</v>
      </c>
      <c r="D174" s="365">
        <v>19655.060000000001</v>
      </c>
      <c r="E174" s="382">
        <v>21753.95</v>
      </c>
      <c r="F174" s="366">
        <v>18802.75</v>
      </c>
      <c r="G174" s="382">
        <v>19500</v>
      </c>
      <c r="H174" s="366">
        <f>SUM(H172:H173)</f>
        <v>20500</v>
      </c>
      <c r="I174" s="431">
        <f>SUM(I172:I173)</f>
        <v>20500</v>
      </c>
    </row>
    <row r="175" spans="2:9" ht="13.05" customHeight="1" x14ac:dyDescent="0.25">
      <c r="B175" s="419" t="s">
        <v>298</v>
      </c>
      <c r="C175" s="47"/>
      <c r="D175" s="370"/>
      <c r="E175" s="371"/>
      <c r="F175" s="48"/>
      <c r="G175" s="48"/>
      <c r="H175" s="48"/>
      <c r="I175" s="430"/>
    </row>
    <row r="176" spans="2:9" ht="13.05" customHeight="1" x14ac:dyDescent="0.25">
      <c r="B176" s="416" t="s">
        <v>43</v>
      </c>
      <c r="C176" s="52" t="s">
        <v>44</v>
      </c>
      <c r="D176" s="381">
        <v>16388.740000000002</v>
      </c>
      <c r="E176" s="387">
        <v>17503.2</v>
      </c>
      <c r="F176" s="125">
        <v>17721.990000000002</v>
      </c>
      <c r="G176" s="387">
        <v>17943.509999999998</v>
      </c>
      <c r="H176" s="7">
        <v>18482.32</v>
      </c>
      <c r="I176" s="427">
        <f>G176*1.02</f>
        <v>18302.3802</v>
      </c>
    </row>
    <row r="177" spans="2:9" ht="13.05" customHeight="1" x14ac:dyDescent="0.25">
      <c r="B177" s="416" t="s">
        <v>45</v>
      </c>
      <c r="C177" s="52" t="s">
        <v>46</v>
      </c>
      <c r="D177" s="381">
        <v>11233.44</v>
      </c>
      <c r="E177" s="387">
        <v>11458.1088</v>
      </c>
      <c r="F177" s="125">
        <v>11601.34</v>
      </c>
      <c r="G177" s="387">
        <v>10581.48</v>
      </c>
      <c r="H177" s="7">
        <v>13132.6</v>
      </c>
      <c r="I177" s="427">
        <f>G177*1.02</f>
        <v>10793.1096</v>
      </c>
    </row>
    <row r="178" spans="2:9" ht="13.05" customHeight="1" x14ac:dyDescent="0.25">
      <c r="B178" s="416" t="s">
        <v>47</v>
      </c>
      <c r="C178" s="52" t="s">
        <v>48</v>
      </c>
      <c r="D178" s="381">
        <v>1575.99</v>
      </c>
      <c r="E178" s="387">
        <v>1607.5098</v>
      </c>
      <c r="F178" s="125">
        <v>1627.6</v>
      </c>
      <c r="G178" s="387">
        <v>1486.68</v>
      </c>
      <c r="H178" s="7">
        <v>1580.28</v>
      </c>
      <c r="I178" s="427">
        <f>G178*1.02</f>
        <v>1516.4136000000001</v>
      </c>
    </row>
    <row r="179" spans="2:9" ht="13.05" customHeight="1" x14ac:dyDescent="0.25">
      <c r="B179" s="416" t="s">
        <v>49</v>
      </c>
      <c r="C179" s="52" t="s">
        <v>262</v>
      </c>
      <c r="D179" s="381">
        <v>16280.97</v>
      </c>
      <c r="E179" s="387">
        <v>16782.87</v>
      </c>
      <c r="F179" s="125">
        <v>17286.349999999999</v>
      </c>
      <c r="G179" s="387">
        <v>18493.330000000002</v>
      </c>
      <c r="H179" s="7">
        <v>18122.13</v>
      </c>
      <c r="I179" s="427">
        <f>G179+600.77</f>
        <v>19094.100000000002</v>
      </c>
    </row>
    <row r="180" spans="2:9" ht="13.05" customHeight="1" x14ac:dyDescent="0.25">
      <c r="B180" s="413"/>
      <c r="C180" s="43" t="s">
        <v>103</v>
      </c>
      <c r="D180" s="388">
        <v>45479.14</v>
      </c>
      <c r="E180" s="390">
        <v>47351.688599999994</v>
      </c>
      <c r="F180" s="389">
        <v>48237.279999999999</v>
      </c>
      <c r="G180" s="390">
        <v>48505</v>
      </c>
      <c r="H180" s="389">
        <f>SUM(H176:H179)</f>
        <v>51317.33</v>
      </c>
      <c r="I180" s="433">
        <f>SUM(I176:I179)</f>
        <v>49706.003400000001</v>
      </c>
    </row>
    <row r="181" spans="2:9" ht="13.05" customHeight="1" x14ac:dyDescent="0.25">
      <c r="B181" s="419" t="s">
        <v>299</v>
      </c>
      <c r="C181" s="47"/>
      <c r="D181" s="370"/>
      <c r="E181" s="371"/>
      <c r="F181" s="48"/>
      <c r="G181" s="48"/>
      <c r="H181" s="48"/>
      <c r="I181" s="430"/>
    </row>
    <row r="182" spans="2:9" ht="13.05" customHeight="1" x14ac:dyDescent="0.25">
      <c r="B182" s="416" t="s">
        <v>50</v>
      </c>
      <c r="C182" s="52" t="s">
        <v>263</v>
      </c>
      <c r="D182" s="364">
        <v>2699.15</v>
      </c>
      <c r="E182" s="27">
        <v>2699.15</v>
      </c>
      <c r="F182" s="7">
        <v>2800</v>
      </c>
      <c r="G182" s="27">
        <v>2800</v>
      </c>
      <c r="H182" s="7">
        <v>2800</v>
      </c>
      <c r="I182" s="427">
        <v>2800</v>
      </c>
    </row>
    <row r="183" spans="2:9" ht="13.05" customHeight="1" x14ac:dyDescent="0.25">
      <c r="B183" s="416" t="s">
        <v>51</v>
      </c>
      <c r="C183" s="52" t="s">
        <v>52</v>
      </c>
      <c r="D183" s="364">
        <v>3800</v>
      </c>
      <c r="E183" s="27">
        <v>3800</v>
      </c>
      <c r="F183" s="7">
        <v>3800</v>
      </c>
      <c r="G183" s="27">
        <v>3800</v>
      </c>
      <c r="H183" s="7">
        <v>3800</v>
      </c>
      <c r="I183" s="427">
        <v>3800</v>
      </c>
    </row>
    <row r="184" spans="2:9" ht="13.05" customHeight="1" x14ac:dyDescent="0.25">
      <c r="B184" s="416" t="s">
        <v>53</v>
      </c>
      <c r="C184" s="52" t="s">
        <v>54</v>
      </c>
      <c r="D184" s="364">
        <v>3500</v>
      </c>
      <c r="E184" s="27">
        <v>3500</v>
      </c>
      <c r="F184" s="7">
        <v>2500</v>
      </c>
      <c r="G184" s="27">
        <v>2500</v>
      </c>
      <c r="H184" s="7">
        <v>2500</v>
      </c>
      <c r="I184" s="427">
        <v>2500</v>
      </c>
    </row>
    <row r="185" spans="2:9" ht="13.05" customHeight="1" x14ac:dyDescent="0.25">
      <c r="B185" s="416" t="s">
        <v>55</v>
      </c>
      <c r="C185" s="52" t="s">
        <v>56</v>
      </c>
      <c r="D185" s="364">
        <v>1000</v>
      </c>
      <c r="E185" s="27">
        <v>1000</v>
      </c>
      <c r="F185" s="7">
        <v>1000</v>
      </c>
      <c r="G185" s="27">
        <v>1000</v>
      </c>
      <c r="H185" s="7">
        <v>1000</v>
      </c>
      <c r="I185" s="427">
        <v>1000</v>
      </c>
    </row>
    <row r="186" spans="2:9" s="440" customFormat="1" ht="13.05" customHeight="1" x14ac:dyDescent="0.25">
      <c r="B186" s="436"/>
      <c r="C186" s="60" t="s">
        <v>103</v>
      </c>
      <c r="D186" s="437">
        <v>10999.15</v>
      </c>
      <c r="E186" s="438">
        <v>10999.15</v>
      </c>
      <c r="F186" s="445">
        <v>10100</v>
      </c>
      <c r="G186" s="438">
        <v>10100</v>
      </c>
      <c r="H186" s="445">
        <f>SUM(H182:H185)</f>
        <v>10100</v>
      </c>
      <c r="I186" s="446">
        <f>SUM(I182:I185)</f>
        <v>10100</v>
      </c>
    </row>
    <row r="187" spans="2:9" ht="13.05" customHeight="1" x14ac:dyDescent="0.25">
      <c r="B187" s="415" t="s">
        <v>300</v>
      </c>
      <c r="C187" s="47"/>
      <c r="D187" s="370"/>
      <c r="E187" s="371"/>
      <c r="F187" s="48"/>
      <c r="G187" s="48"/>
      <c r="H187" s="48"/>
      <c r="I187" s="430"/>
    </row>
    <row r="188" spans="2:9" ht="13.05" customHeight="1" x14ac:dyDescent="0.25">
      <c r="B188" s="417" t="s">
        <v>57</v>
      </c>
      <c r="C188" s="2" t="s">
        <v>58</v>
      </c>
      <c r="D188" s="364">
        <v>5150</v>
      </c>
      <c r="E188" s="27">
        <v>4120</v>
      </c>
      <c r="F188" s="7">
        <v>3090</v>
      </c>
      <c r="G188" s="27">
        <v>2060</v>
      </c>
      <c r="H188" s="7">
        <v>1030</v>
      </c>
      <c r="I188" s="427">
        <v>1030</v>
      </c>
    </row>
    <row r="189" spans="2:9" ht="13.05" customHeight="1" x14ac:dyDescent="0.25">
      <c r="B189" s="417" t="s">
        <v>59</v>
      </c>
      <c r="C189" s="2" t="s">
        <v>315</v>
      </c>
      <c r="D189" s="364">
        <v>20000</v>
      </c>
      <c r="E189" s="27">
        <v>20000</v>
      </c>
      <c r="F189" s="7">
        <v>20000</v>
      </c>
      <c r="G189" s="27">
        <v>20000</v>
      </c>
      <c r="H189" s="7">
        <v>20000</v>
      </c>
      <c r="I189" s="427">
        <v>20000</v>
      </c>
    </row>
    <row r="190" spans="2:9" ht="13.05" customHeight="1" x14ac:dyDescent="0.25">
      <c r="B190" s="417"/>
      <c r="C190" s="192" t="s">
        <v>314</v>
      </c>
      <c r="D190" s="391"/>
      <c r="E190" s="399"/>
      <c r="F190" s="7"/>
      <c r="G190" s="27"/>
      <c r="H190" s="7"/>
      <c r="I190" s="427"/>
    </row>
    <row r="191" spans="2:9" ht="13.05" customHeight="1" x14ac:dyDescent="0.25">
      <c r="B191" s="414"/>
      <c r="C191" s="1" t="s">
        <v>304</v>
      </c>
      <c r="D191" s="365">
        <v>25150</v>
      </c>
      <c r="E191" s="382">
        <v>24120</v>
      </c>
      <c r="F191" s="101">
        <v>23090</v>
      </c>
      <c r="G191" s="39">
        <v>22060</v>
      </c>
      <c r="H191" s="101">
        <f>SUM(H188:H190)</f>
        <v>21030</v>
      </c>
      <c r="I191" s="429">
        <f>SUM(I188:I190)</f>
        <v>21030</v>
      </c>
    </row>
    <row r="192" spans="2:9" ht="13.05" customHeight="1" x14ac:dyDescent="0.25">
      <c r="B192" s="417"/>
      <c r="C192" s="2"/>
      <c r="D192" s="392">
        <v>16732</v>
      </c>
      <c r="E192" s="399"/>
      <c r="F192" s="7"/>
      <c r="G192" s="27"/>
      <c r="H192" s="7"/>
      <c r="I192" s="427"/>
    </row>
    <row r="193" spans="2:9" ht="13.05" customHeight="1" x14ac:dyDescent="0.25">
      <c r="B193" s="416" t="s">
        <v>445</v>
      </c>
      <c r="C193" s="52" t="s">
        <v>64</v>
      </c>
      <c r="D193" s="364">
        <v>1000</v>
      </c>
      <c r="E193" s="27">
        <v>1000</v>
      </c>
      <c r="F193" s="7">
        <v>4000</v>
      </c>
      <c r="G193" s="27">
        <v>3000</v>
      </c>
      <c r="H193" s="7">
        <v>1200</v>
      </c>
      <c r="I193" s="427">
        <v>1200</v>
      </c>
    </row>
    <row r="194" spans="2:9" ht="13.05" customHeight="1" x14ac:dyDescent="0.25">
      <c r="B194" s="416"/>
      <c r="C194" s="43" t="s">
        <v>103</v>
      </c>
      <c r="D194" s="367">
        <v>42882</v>
      </c>
      <c r="E194" s="39">
        <v>113885.12</v>
      </c>
      <c r="F194" s="101">
        <v>27090</v>
      </c>
      <c r="G194" s="39">
        <v>25060</v>
      </c>
      <c r="H194" s="101">
        <f>H191+H193</f>
        <v>22230</v>
      </c>
      <c r="I194" s="429">
        <f>I191+I193</f>
        <v>22230</v>
      </c>
    </row>
    <row r="195" spans="2:9" ht="13.05" customHeight="1" x14ac:dyDescent="0.25">
      <c r="B195" s="415" t="s">
        <v>303</v>
      </c>
      <c r="C195" s="46"/>
      <c r="D195" s="385"/>
      <c r="E195" s="386"/>
      <c r="F195" s="77"/>
      <c r="G195" s="77"/>
      <c r="H195" s="77"/>
      <c r="I195" s="432"/>
    </row>
    <row r="196" spans="2:9" ht="13.05" customHeight="1" x14ac:dyDescent="0.25">
      <c r="B196" s="416" t="s">
        <v>65</v>
      </c>
      <c r="C196" s="52" t="s">
        <v>66</v>
      </c>
      <c r="D196" s="364">
        <v>96369</v>
      </c>
      <c r="E196" s="27">
        <v>85583</v>
      </c>
      <c r="F196" s="7">
        <v>99816</v>
      </c>
      <c r="G196" s="27">
        <v>105303</v>
      </c>
      <c r="H196" s="7">
        <v>115614</v>
      </c>
      <c r="I196" s="427">
        <v>115614</v>
      </c>
    </row>
    <row r="197" spans="2:9" s="78" customFormat="1" ht="13.05" customHeight="1" x14ac:dyDescent="0.25">
      <c r="B197" s="416" t="s">
        <v>67</v>
      </c>
      <c r="C197" s="52" t="s">
        <v>68</v>
      </c>
      <c r="D197" s="364">
        <v>4000</v>
      </c>
      <c r="E197" s="27">
        <v>5400</v>
      </c>
      <c r="F197" s="7">
        <v>6000</v>
      </c>
      <c r="G197" s="27">
        <v>6500</v>
      </c>
      <c r="H197" s="7">
        <v>6500</v>
      </c>
      <c r="I197" s="427">
        <v>6500</v>
      </c>
    </row>
    <row r="198" spans="2:9" ht="13.05" customHeight="1" x14ac:dyDescent="0.25">
      <c r="B198" s="416" t="s">
        <v>69</v>
      </c>
      <c r="C198" s="52" t="s">
        <v>70</v>
      </c>
      <c r="D198" s="364">
        <v>365000</v>
      </c>
      <c r="E198" s="27">
        <v>355000</v>
      </c>
      <c r="F198" s="7">
        <v>381000</v>
      </c>
      <c r="G198" s="27">
        <v>401000</v>
      </c>
      <c r="H198" s="7">
        <v>420000</v>
      </c>
      <c r="I198" s="427">
        <v>420000</v>
      </c>
    </row>
    <row r="199" spans="2:9" ht="13.05" customHeight="1" x14ac:dyDescent="0.25">
      <c r="B199" s="416" t="s">
        <v>71</v>
      </c>
      <c r="C199" s="52" t="s">
        <v>486</v>
      </c>
      <c r="D199" s="364">
        <v>37474</v>
      </c>
      <c r="E199" s="27">
        <v>23000</v>
      </c>
      <c r="F199" s="7">
        <v>25000</v>
      </c>
      <c r="G199" s="27">
        <v>25500</v>
      </c>
      <c r="H199" s="7">
        <v>25900</v>
      </c>
      <c r="I199" s="427">
        <v>25900</v>
      </c>
    </row>
    <row r="200" spans="2:9" ht="13.05" customHeight="1" x14ac:dyDescent="0.25">
      <c r="B200" s="411" t="s">
        <v>224</v>
      </c>
      <c r="C200" s="26" t="s">
        <v>225</v>
      </c>
      <c r="D200" s="364">
        <v>52000</v>
      </c>
      <c r="E200" s="27">
        <v>90000</v>
      </c>
      <c r="F200" s="7">
        <v>95500</v>
      </c>
      <c r="G200" s="27">
        <v>95500</v>
      </c>
      <c r="H200" s="7">
        <v>101900</v>
      </c>
      <c r="I200" s="427">
        <v>101900</v>
      </c>
    </row>
    <row r="201" spans="2:9" ht="13.05" customHeight="1" x14ac:dyDescent="0.25">
      <c r="B201" s="416"/>
      <c r="C201" s="43" t="s">
        <v>103</v>
      </c>
      <c r="D201" s="367">
        <v>554843</v>
      </c>
      <c r="E201" s="39">
        <v>558983</v>
      </c>
      <c r="F201" s="101">
        <v>607316</v>
      </c>
      <c r="G201" s="39">
        <v>633803</v>
      </c>
      <c r="H201" s="101">
        <f>SUM(H196:H200)</f>
        <v>669914</v>
      </c>
      <c r="I201" s="429">
        <f>SUM(I196:I200)</f>
        <v>669914</v>
      </c>
    </row>
    <row r="202" spans="2:9" ht="13.05" customHeight="1" x14ac:dyDescent="0.25">
      <c r="B202" s="421"/>
      <c r="C202" s="393"/>
      <c r="D202" s="394"/>
      <c r="E202" s="398"/>
      <c r="F202" s="396"/>
      <c r="G202" s="395"/>
      <c r="H202" s="396"/>
      <c r="I202" s="434"/>
    </row>
    <row r="203" spans="2:9" ht="13.05" customHeight="1" x14ac:dyDescent="0.25">
      <c r="B203" s="422"/>
      <c r="C203" s="397" t="s">
        <v>74</v>
      </c>
      <c r="D203" s="388">
        <v>3641940.7300000004</v>
      </c>
      <c r="E203" s="390">
        <v>3824891.2546000001</v>
      </c>
      <c r="F203" s="389">
        <v>3832995.57</v>
      </c>
      <c r="G203" s="390">
        <v>3892941.3200000003</v>
      </c>
      <c r="H203" s="389">
        <f>H16+H25+H31+H35+H42+H49+H57+H63+H68+H74+H78+H90+H102+H105+H110+H116+H120+H124+H138+H151+H155+H158+H163+H170+H174+H180+H186+H194+H201</f>
        <v>4057082.6051999996</v>
      </c>
      <c r="I203" s="433">
        <f>I16+I25+I31+I35+I42+I49+I57+I63+I68+I74+I78+I90+I102+I105+I110+I116+I120+I124+I138+I151+I155+I158+I163+I170+I174+I180+I186+I194+I201</f>
        <v>4050230.5273999996</v>
      </c>
    </row>
    <row r="204" spans="2:9" ht="13.05" customHeight="1" x14ac:dyDescent="0.25">
      <c r="C204" s="440"/>
      <c r="D204" s="3"/>
      <c r="E204" s="3"/>
      <c r="F204" s="3"/>
      <c r="G204" s="3"/>
      <c r="H204" s="3"/>
      <c r="I204" s="513"/>
    </row>
    <row r="205" spans="2:9" s="494" customFormat="1" ht="13.05" customHeight="1" x14ac:dyDescent="0.25">
      <c r="B205" s="498"/>
      <c r="C205" s="444"/>
      <c r="D205" s="499"/>
      <c r="E205" s="500">
        <f>E203/D203-1</f>
        <v>5.0234349805028167E-2</v>
      </c>
      <c r="F205" s="500">
        <f>F203/E203-1</f>
        <v>2.1188355068273435E-3</v>
      </c>
      <c r="G205" s="500">
        <f>G203/F203-1</f>
        <v>1.5639399760642103E-2</v>
      </c>
      <c r="H205" s="501">
        <f>H203/G203-1</f>
        <v>4.2163822084017255E-2</v>
      </c>
      <c r="I205" s="512"/>
    </row>
    <row r="206" spans="2:9" ht="13.05" customHeight="1" x14ac:dyDescent="0.25">
      <c r="B206" s="489" t="s">
        <v>648</v>
      </c>
      <c r="C206" s="490"/>
      <c r="D206" s="490"/>
      <c r="E206" s="490"/>
      <c r="F206" s="490"/>
      <c r="G206" s="490"/>
      <c r="H206" s="490"/>
      <c r="I206" s="491"/>
    </row>
    <row r="207" spans="2:9" ht="13.05" customHeight="1" x14ac:dyDescent="0.25">
      <c r="B207" s="489"/>
      <c r="C207" s="490"/>
      <c r="D207" s="490"/>
      <c r="E207" s="490"/>
      <c r="F207" s="490"/>
      <c r="G207" s="490"/>
      <c r="H207" s="490"/>
      <c r="I207" s="491"/>
    </row>
    <row r="208" spans="2:9" ht="13.05" customHeight="1" x14ac:dyDescent="0.25">
      <c r="B208" s="489"/>
      <c r="C208" s="490"/>
      <c r="D208" s="490"/>
      <c r="E208" s="490"/>
      <c r="F208" s="490"/>
      <c r="G208" s="490"/>
      <c r="H208" s="490"/>
      <c r="I208" s="491"/>
    </row>
    <row r="209" spans="2:9" ht="13.05" customHeight="1" x14ac:dyDescent="0.25">
      <c r="B209" s="489"/>
      <c r="C209" s="490"/>
      <c r="D209" s="490"/>
      <c r="E209" s="490"/>
      <c r="F209" s="490"/>
      <c r="G209" s="490"/>
      <c r="H209" s="490"/>
      <c r="I209" s="491"/>
    </row>
    <row r="210" spans="2:9" ht="13.05" customHeight="1" x14ac:dyDescent="0.25">
      <c r="B210" s="502"/>
      <c r="C210" s="503"/>
      <c r="D210" s="503"/>
      <c r="E210" s="503"/>
      <c r="F210" s="503"/>
      <c r="G210" s="503"/>
      <c r="H210" s="503"/>
      <c r="I210" s="504"/>
    </row>
    <row r="211" spans="2:9" ht="13.05" customHeight="1" x14ac:dyDescent="0.25">
      <c r="C211" s="19"/>
      <c r="D211" s="19"/>
      <c r="E211" s="19"/>
      <c r="F211" s="19"/>
      <c r="G211" s="19"/>
      <c r="H211" s="19"/>
      <c r="I211" s="442"/>
    </row>
    <row r="212" spans="2:9" ht="13.05" customHeight="1" x14ac:dyDescent="0.25">
      <c r="C212" s="19"/>
      <c r="D212" s="19"/>
      <c r="E212" s="19"/>
      <c r="F212" s="19"/>
      <c r="G212" s="19"/>
      <c r="H212" s="19"/>
      <c r="I212" s="442"/>
    </row>
  </sheetData>
  <mergeCells count="2">
    <mergeCell ref="B2:I2"/>
    <mergeCell ref="B206:I210"/>
  </mergeCells>
  <pageMargins left="0.7" right="0.7" top="0.75" bottom="0.75" header="0.3" footer="0.3"/>
  <pageSetup fitToHeight="0" orientation="portrait" r:id="rId1"/>
  <headerFooter>
    <oddFooter>&amp;L&amp;F&amp;CPage &amp;P of &amp;N&amp;RPrinted: &amp;D</oddFooter>
  </headerFooter>
  <rowBreaks count="5" manualBreakCount="5">
    <brk id="49" min="1" max="8" man="1"/>
    <brk id="90" min="1" max="8" man="1"/>
    <brk id="124" min="1" max="8" man="1"/>
    <brk id="158" min="1" max="8" man="1"/>
    <brk id="18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zoomScaleNormal="100" workbookViewId="0">
      <pane ySplit="1" topLeftCell="A41" activePane="bottomLeft" state="frozen"/>
      <selection pane="bottomLeft" activeCell="B59" sqref="B59"/>
    </sheetView>
  </sheetViews>
  <sheetFormatPr defaultColWidth="8.90625" defaultRowHeight="13.8" x14ac:dyDescent="0.25"/>
  <cols>
    <col min="1" max="1" width="10.54296875" style="177" customWidth="1"/>
    <col min="2" max="2" width="63.6328125" style="179" customWidth="1"/>
    <col min="3" max="3" width="18.81640625" style="4" customWidth="1"/>
    <col min="4" max="16384" width="8.90625" style="4"/>
  </cols>
  <sheetData>
    <row r="1" spans="1:4" x14ac:dyDescent="0.25">
      <c r="A1" s="313" t="s">
        <v>370</v>
      </c>
      <c r="B1" s="314" t="s">
        <v>371</v>
      </c>
    </row>
    <row r="2" spans="1:4" x14ac:dyDescent="0.25">
      <c r="A2" s="315">
        <v>41607</v>
      </c>
      <c r="B2" s="316" t="s">
        <v>452</v>
      </c>
    </row>
    <row r="3" spans="1:4" ht="92.4" x14ac:dyDescent="0.25">
      <c r="A3" s="315"/>
      <c r="B3" s="316" t="s">
        <v>552</v>
      </c>
    </row>
    <row r="4" spans="1:4" x14ac:dyDescent="0.25">
      <c r="A4" s="315" t="s">
        <v>528</v>
      </c>
      <c r="B4" s="317" t="s">
        <v>529</v>
      </c>
    </row>
    <row r="5" spans="1:4" ht="39.6" x14ac:dyDescent="0.25">
      <c r="A5" s="315">
        <v>41690</v>
      </c>
      <c r="B5" s="324" t="s">
        <v>602</v>
      </c>
    </row>
    <row r="6" spans="1:4" x14ac:dyDescent="0.25">
      <c r="A6" s="315">
        <v>41694</v>
      </c>
      <c r="B6" s="316" t="s">
        <v>551</v>
      </c>
    </row>
    <row r="7" spans="1:4" ht="39.6" x14ac:dyDescent="0.25">
      <c r="A7" s="315"/>
      <c r="B7" s="316" t="s">
        <v>550</v>
      </c>
      <c r="C7" s="4" t="s">
        <v>555</v>
      </c>
      <c r="D7" s="4" t="s">
        <v>557</v>
      </c>
    </row>
    <row r="8" spans="1:4" x14ac:dyDescent="0.25">
      <c r="A8" s="315">
        <v>41702</v>
      </c>
      <c r="B8" s="316" t="s">
        <v>533</v>
      </c>
    </row>
    <row r="9" spans="1:4" ht="26.4" x14ac:dyDescent="0.25">
      <c r="A9" s="315"/>
      <c r="B9" s="316" t="s">
        <v>534</v>
      </c>
    </row>
    <row r="10" spans="1:4" ht="26.4" x14ac:dyDescent="0.25">
      <c r="A10" s="315"/>
      <c r="B10" s="316" t="s">
        <v>535</v>
      </c>
      <c r="C10" s="4" t="s">
        <v>554</v>
      </c>
      <c r="D10" s="4" t="s">
        <v>557</v>
      </c>
    </row>
    <row r="11" spans="1:4" ht="26.4" x14ac:dyDescent="0.25">
      <c r="A11" s="315"/>
      <c r="B11" s="316" t="s">
        <v>536</v>
      </c>
      <c r="C11" s="4" t="s">
        <v>553</v>
      </c>
      <c r="D11" s="4" t="s">
        <v>557</v>
      </c>
    </row>
    <row r="12" spans="1:4" ht="52.8" x14ac:dyDescent="0.25">
      <c r="A12" s="315"/>
      <c r="B12" s="316" t="s">
        <v>537</v>
      </c>
      <c r="C12" s="4" t="s">
        <v>553</v>
      </c>
      <c r="D12" s="4" t="s">
        <v>557</v>
      </c>
    </row>
    <row r="13" spans="1:4" ht="39.6" x14ac:dyDescent="0.25">
      <c r="A13" s="315"/>
      <c r="B13" s="316" t="s">
        <v>538</v>
      </c>
    </row>
    <row r="14" spans="1:4" ht="52.8" x14ac:dyDescent="0.25">
      <c r="A14" s="315"/>
      <c r="B14" s="316" t="s">
        <v>539</v>
      </c>
      <c r="C14" s="4" t="s">
        <v>556</v>
      </c>
      <c r="D14" s="4" t="s">
        <v>557</v>
      </c>
    </row>
    <row r="15" spans="1:4" ht="26.4" x14ac:dyDescent="0.25">
      <c r="A15" s="315"/>
      <c r="B15" s="316" t="s">
        <v>540</v>
      </c>
      <c r="C15" s="4" t="s">
        <v>566</v>
      </c>
      <c r="D15" s="4" t="s">
        <v>557</v>
      </c>
    </row>
    <row r="16" spans="1:4" x14ac:dyDescent="0.25">
      <c r="A16" s="315"/>
      <c r="B16" s="316" t="s">
        <v>541</v>
      </c>
    </row>
    <row r="17" spans="1:2" x14ac:dyDescent="0.25">
      <c r="A17" s="315"/>
      <c r="B17" s="316" t="s">
        <v>542</v>
      </c>
    </row>
    <row r="18" spans="1:2" x14ac:dyDescent="0.25">
      <c r="A18" s="315"/>
      <c r="B18" s="316" t="s">
        <v>543</v>
      </c>
    </row>
    <row r="19" spans="1:2" ht="26.4" x14ac:dyDescent="0.25">
      <c r="A19" s="315"/>
      <c r="B19" s="316" t="s">
        <v>544</v>
      </c>
    </row>
    <row r="20" spans="1:2" ht="26.4" x14ac:dyDescent="0.25">
      <c r="A20" s="315"/>
      <c r="B20" s="316" t="s">
        <v>546</v>
      </c>
    </row>
    <row r="21" spans="1:2" ht="26.4" x14ac:dyDescent="0.25">
      <c r="A21" s="315"/>
      <c r="B21" s="316" t="s">
        <v>545</v>
      </c>
    </row>
    <row r="22" spans="1:2" ht="26.4" x14ac:dyDescent="0.25">
      <c r="A22" s="315"/>
      <c r="B22" s="316" t="s">
        <v>547</v>
      </c>
    </row>
    <row r="23" spans="1:2" ht="26.4" x14ac:dyDescent="0.25">
      <c r="A23" s="315"/>
      <c r="B23" s="316" t="s">
        <v>548</v>
      </c>
    </row>
    <row r="24" spans="1:2" ht="26.4" x14ac:dyDescent="0.25">
      <c r="A24" s="315"/>
      <c r="B24" s="316" t="s">
        <v>549</v>
      </c>
    </row>
    <row r="25" spans="1:2" x14ac:dyDescent="0.25">
      <c r="A25" s="315">
        <v>41710</v>
      </c>
      <c r="B25" s="316" t="s">
        <v>558</v>
      </c>
    </row>
    <row r="26" spans="1:2" x14ac:dyDescent="0.25">
      <c r="A26" s="315"/>
      <c r="B26" s="316" t="s">
        <v>559</v>
      </c>
    </row>
    <row r="27" spans="1:2" x14ac:dyDescent="0.25">
      <c r="A27" s="315"/>
      <c r="B27" s="316" t="s">
        <v>564</v>
      </c>
    </row>
    <row r="28" spans="1:2" x14ac:dyDescent="0.25">
      <c r="A28" s="315"/>
      <c r="B28" s="316" t="s">
        <v>560</v>
      </c>
    </row>
    <row r="29" spans="1:2" ht="26.4" x14ac:dyDescent="0.25">
      <c r="A29" s="315"/>
      <c r="B29" s="316" t="s">
        <v>565</v>
      </c>
    </row>
    <row r="30" spans="1:2" x14ac:dyDescent="0.25">
      <c r="A30" s="315"/>
      <c r="B30" s="316" t="s">
        <v>561</v>
      </c>
    </row>
    <row r="31" spans="1:2" ht="26.4" x14ac:dyDescent="0.25">
      <c r="A31" s="315"/>
      <c r="B31" s="316" t="s">
        <v>562</v>
      </c>
    </row>
    <row r="32" spans="1:2" x14ac:dyDescent="0.25">
      <c r="A32" s="315"/>
      <c r="B32" s="316" t="s">
        <v>563</v>
      </c>
    </row>
    <row r="33" spans="1:4" x14ac:dyDescent="0.25">
      <c r="A33" s="315">
        <v>41712</v>
      </c>
      <c r="B33" s="324" t="s">
        <v>603</v>
      </c>
    </row>
    <row r="34" spans="1:4" x14ac:dyDescent="0.25">
      <c r="A34" s="315"/>
      <c r="B34" s="324" t="s">
        <v>604</v>
      </c>
    </row>
    <row r="35" spans="1:4" ht="39.6" x14ac:dyDescent="0.25">
      <c r="A35" s="315"/>
      <c r="B35" s="324" t="s">
        <v>569</v>
      </c>
    </row>
    <row r="36" spans="1:4" x14ac:dyDescent="0.25">
      <c r="A36" s="315"/>
      <c r="B36" s="324" t="s">
        <v>570</v>
      </c>
    </row>
    <row r="37" spans="1:4" x14ac:dyDescent="0.25">
      <c r="A37" s="315"/>
      <c r="B37" s="324" t="s">
        <v>571</v>
      </c>
    </row>
    <row r="38" spans="1:4" ht="39.6" x14ac:dyDescent="0.25">
      <c r="A38" s="315"/>
      <c r="B38" s="316" t="s">
        <v>572</v>
      </c>
    </row>
    <row r="39" spans="1:4" ht="52.8" x14ac:dyDescent="0.25">
      <c r="A39" s="315">
        <v>41715</v>
      </c>
      <c r="B39" s="316" t="s">
        <v>573</v>
      </c>
      <c r="C39" s="4" t="s">
        <v>574</v>
      </c>
      <c r="D39" s="4" t="s">
        <v>557</v>
      </c>
    </row>
    <row r="40" spans="1:4" ht="79.2" x14ac:dyDescent="0.25">
      <c r="A40" s="315"/>
      <c r="B40" s="317" t="s">
        <v>575</v>
      </c>
      <c r="C40" s="4" t="s">
        <v>576</v>
      </c>
      <c r="D40" s="4" t="s">
        <v>557</v>
      </c>
    </row>
    <row r="41" spans="1:4" ht="26.4" x14ac:dyDescent="0.25">
      <c r="A41" s="315"/>
      <c r="B41" s="317" t="s">
        <v>577</v>
      </c>
    </row>
    <row r="42" spans="1:4" ht="26.4" x14ac:dyDescent="0.25">
      <c r="A42" s="315"/>
      <c r="B42" s="317" t="s">
        <v>579</v>
      </c>
    </row>
    <row r="43" spans="1:4" ht="26.4" x14ac:dyDescent="0.25">
      <c r="A43" s="315"/>
      <c r="B43" s="324" t="s">
        <v>583</v>
      </c>
    </row>
    <row r="44" spans="1:4" ht="26.4" x14ac:dyDescent="0.25">
      <c r="A44" s="315"/>
      <c r="B44" s="324" t="s">
        <v>600</v>
      </c>
    </row>
    <row r="45" spans="1:4" x14ac:dyDescent="0.25">
      <c r="A45" s="315">
        <v>41719</v>
      </c>
      <c r="B45" s="316" t="s">
        <v>605</v>
      </c>
    </row>
    <row r="46" spans="1:4" x14ac:dyDescent="0.25">
      <c r="A46" s="315">
        <v>41725</v>
      </c>
      <c r="B46" s="324" t="s">
        <v>618</v>
      </c>
    </row>
    <row r="47" spans="1:4" ht="26.4" x14ac:dyDescent="0.25">
      <c r="A47" s="315"/>
      <c r="B47" s="324" t="s">
        <v>619</v>
      </c>
    </row>
    <row r="48" spans="1:4" ht="26.4" x14ac:dyDescent="0.25">
      <c r="A48" s="315"/>
      <c r="B48" s="324" t="s">
        <v>620</v>
      </c>
    </row>
    <row r="49" spans="1:3" x14ac:dyDescent="0.25">
      <c r="A49" s="315"/>
      <c r="B49" s="324" t="s">
        <v>621</v>
      </c>
    </row>
    <row r="50" spans="1:3" ht="26.4" x14ac:dyDescent="0.25">
      <c r="A50" s="315"/>
      <c r="B50" s="324" t="s">
        <v>622</v>
      </c>
    </row>
    <row r="51" spans="1:3" ht="26.4" x14ac:dyDescent="0.25">
      <c r="A51" s="315"/>
      <c r="B51" s="324" t="s">
        <v>623</v>
      </c>
    </row>
    <row r="52" spans="1:3" x14ac:dyDescent="0.25">
      <c r="A52" s="315">
        <v>41737</v>
      </c>
      <c r="B52" s="324" t="s">
        <v>624</v>
      </c>
    </row>
    <row r="53" spans="1:3" ht="14.25" customHeight="1" x14ac:dyDescent="0.25">
      <c r="A53" s="315"/>
      <c r="B53" s="324" t="s">
        <v>625</v>
      </c>
    </row>
    <row r="54" spans="1:3" ht="39.6" x14ac:dyDescent="0.25">
      <c r="A54" s="315"/>
      <c r="B54" s="324" t="s">
        <v>626</v>
      </c>
    </row>
    <row r="55" spans="1:3" x14ac:dyDescent="0.25">
      <c r="A55" s="315"/>
      <c r="B55" s="324" t="s">
        <v>627</v>
      </c>
    </row>
    <row r="56" spans="1:3" x14ac:dyDescent="0.25">
      <c r="A56" s="315">
        <v>41739</v>
      </c>
      <c r="B56" s="324" t="s">
        <v>629</v>
      </c>
    </row>
    <row r="57" spans="1:3" ht="39.6" x14ac:dyDescent="0.25">
      <c r="A57" s="315"/>
      <c r="B57" s="324" t="s">
        <v>630</v>
      </c>
    </row>
    <row r="58" spans="1:3" x14ac:dyDescent="0.25">
      <c r="A58" s="315"/>
      <c r="B58" s="324" t="s">
        <v>631</v>
      </c>
    </row>
    <row r="59" spans="1:3" x14ac:dyDescent="0.25">
      <c r="A59" s="315"/>
      <c r="B59" s="324"/>
    </row>
    <row r="60" spans="1:3" x14ac:dyDescent="0.25">
      <c r="A60" s="315"/>
      <c r="B60" s="316"/>
    </row>
    <row r="61" spans="1:3" x14ac:dyDescent="0.25">
      <c r="A61" s="315"/>
      <c r="B61" s="316"/>
    </row>
    <row r="62" spans="1:3" x14ac:dyDescent="0.25">
      <c r="A62" s="315"/>
      <c r="B62" s="316"/>
    </row>
    <row r="63" spans="1:3" x14ac:dyDescent="0.25">
      <c r="A63" s="315"/>
      <c r="B63" s="324" t="s">
        <v>628</v>
      </c>
    </row>
    <row r="64" spans="1:3" ht="26.4" x14ac:dyDescent="0.25">
      <c r="A64" s="315"/>
      <c r="B64" s="316" t="s">
        <v>530</v>
      </c>
      <c r="C64" s="4" t="s">
        <v>557</v>
      </c>
    </row>
    <row r="65" spans="1:3" x14ac:dyDescent="0.25">
      <c r="A65" s="315"/>
      <c r="B65" s="316" t="s">
        <v>531</v>
      </c>
      <c r="C65" s="4" t="s">
        <v>557</v>
      </c>
    </row>
    <row r="66" spans="1:3" x14ac:dyDescent="0.25">
      <c r="A66" s="315"/>
      <c r="B66" s="316" t="s">
        <v>580</v>
      </c>
      <c r="C66" s="4" t="s">
        <v>557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opLeftCell="A19" workbookViewId="0">
      <selection activeCell="H11" sqref="H11"/>
    </sheetView>
  </sheetViews>
  <sheetFormatPr defaultColWidth="8.90625" defaultRowHeight="14.4" x14ac:dyDescent="0.3"/>
  <cols>
    <col min="1" max="1" width="17.90625" style="150" customWidth="1"/>
    <col min="2" max="2" width="10.81640625" style="150" customWidth="1"/>
    <col min="3" max="3" width="10.08984375" style="150" customWidth="1"/>
    <col min="4" max="4" width="18.54296875" style="150" bestFit="1" customWidth="1"/>
    <col min="5" max="5" width="12.1796875" style="150" customWidth="1"/>
    <col min="6" max="6" width="12.81640625" style="150" customWidth="1"/>
    <col min="7" max="7" width="11" style="150" customWidth="1"/>
    <col min="8" max="8" width="11" style="150" bestFit="1" customWidth="1"/>
    <col min="9" max="9" width="11" style="150" customWidth="1"/>
    <col min="10" max="10" width="9.81640625" style="150" bestFit="1" customWidth="1"/>
    <col min="11" max="16384" width="8.90625" style="150"/>
  </cols>
  <sheetData>
    <row r="1" spans="1:12" ht="15.75" customHeight="1" x14ac:dyDescent="0.3">
      <c r="A1" s="149" t="s">
        <v>321</v>
      </c>
      <c r="C1"/>
      <c r="D1"/>
      <c r="E1" s="256"/>
      <c r="F1" s="151"/>
      <c r="G1" s="151"/>
    </row>
    <row r="2" spans="1:12" ht="15.6" x14ac:dyDescent="0.3">
      <c r="A2" s="149" t="s">
        <v>449</v>
      </c>
      <c r="C2"/>
      <c r="D2"/>
      <c r="E2" s="257"/>
      <c r="F2" s="151"/>
    </row>
    <row r="3" spans="1:12" ht="16.5" customHeight="1" x14ac:dyDescent="0.3">
      <c r="G3" s="273"/>
      <c r="H3" s="273"/>
      <c r="I3" s="273"/>
      <c r="J3" s="273"/>
      <c r="K3" s="273"/>
      <c r="L3" s="321"/>
    </row>
    <row r="4" spans="1:12" x14ac:dyDescent="0.3">
      <c r="B4" s="319" t="s">
        <v>322</v>
      </c>
      <c r="C4" s="152"/>
      <c r="E4" s="319" t="s">
        <v>323</v>
      </c>
      <c r="G4" s="274" t="s">
        <v>425</v>
      </c>
      <c r="H4" s="273"/>
      <c r="I4" s="273"/>
      <c r="J4" s="273"/>
      <c r="K4" s="273"/>
      <c r="L4" s="321"/>
    </row>
    <row r="5" spans="1:12" ht="15" thickBot="1" x14ac:dyDescent="0.35">
      <c r="A5" s="196" t="s">
        <v>450</v>
      </c>
      <c r="B5" s="174">
        <v>2700549</v>
      </c>
      <c r="C5" s="153"/>
      <c r="D5" s="153" t="s">
        <v>325</v>
      </c>
      <c r="G5" s="273"/>
      <c r="H5" s="273"/>
      <c r="I5" s="273"/>
      <c r="J5" s="275"/>
      <c r="K5" s="273"/>
      <c r="L5" s="321"/>
    </row>
    <row r="6" spans="1:12" x14ac:dyDescent="0.3">
      <c r="A6" s="154">
        <v>2.5000000000000001E-2</v>
      </c>
      <c r="B6" s="252">
        <v>67513.72</v>
      </c>
      <c r="C6" s="155"/>
      <c r="D6" s="156" t="s">
        <v>326</v>
      </c>
      <c r="E6" s="174">
        <v>473</v>
      </c>
      <c r="F6" s="153"/>
      <c r="G6" s="447" t="s">
        <v>416</v>
      </c>
      <c r="H6" s="448"/>
      <c r="I6" s="449"/>
      <c r="J6" s="275"/>
      <c r="K6" s="273"/>
      <c r="L6" s="321"/>
    </row>
    <row r="7" spans="1:12" x14ac:dyDescent="0.3">
      <c r="A7" s="157" t="s">
        <v>75</v>
      </c>
      <c r="B7" s="258">
        <v>12000</v>
      </c>
      <c r="C7" s="159"/>
      <c r="D7" s="156" t="s">
        <v>327</v>
      </c>
      <c r="E7" s="174">
        <v>3580</v>
      </c>
      <c r="F7" s="153"/>
      <c r="G7" s="450" t="s">
        <v>415</v>
      </c>
      <c r="H7" s="451"/>
      <c r="I7" s="452"/>
      <c r="J7" s="273"/>
      <c r="K7" s="273"/>
      <c r="L7" s="321"/>
    </row>
    <row r="8" spans="1:12" x14ac:dyDescent="0.3">
      <c r="B8" s="253">
        <v>2780062.72</v>
      </c>
      <c r="C8" s="153"/>
      <c r="D8" s="156" t="s">
        <v>328</v>
      </c>
      <c r="E8" s="174">
        <v>1383</v>
      </c>
      <c r="F8" s="153"/>
      <c r="G8" s="276" t="s">
        <v>402</v>
      </c>
      <c r="H8" s="277"/>
      <c r="I8" s="278"/>
      <c r="J8" s="273"/>
      <c r="K8" s="305"/>
      <c r="L8" s="321"/>
    </row>
    <row r="9" spans="1:12" x14ac:dyDescent="0.3">
      <c r="A9" s="157" t="s">
        <v>76</v>
      </c>
      <c r="B9" s="254">
        <v>23090</v>
      </c>
      <c r="C9" s="159"/>
      <c r="D9" s="156" t="s">
        <v>329</v>
      </c>
      <c r="E9" s="174">
        <v>13543</v>
      </c>
      <c r="F9" s="153"/>
      <c r="G9" s="279"/>
      <c r="H9" s="320" t="s">
        <v>521</v>
      </c>
      <c r="I9" s="326">
        <f>D41</f>
        <v>31000</v>
      </c>
      <c r="J9" s="273"/>
      <c r="K9" s="306"/>
      <c r="L9" s="321"/>
    </row>
    <row r="10" spans="1:12" ht="15.75" customHeight="1" x14ac:dyDescent="0.3">
      <c r="A10" s="251" t="s">
        <v>456</v>
      </c>
      <c r="B10" s="253">
        <v>2803152.72</v>
      </c>
      <c r="C10" s="153"/>
      <c r="D10" s="156" t="s">
        <v>331</v>
      </c>
      <c r="E10" s="258">
        <v>132902</v>
      </c>
      <c r="F10" s="153"/>
      <c r="G10" s="279"/>
      <c r="H10" s="330" t="s">
        <v>584</v>
      </c>
      <c r="I10" s="325">
        <v>20000</v>
      </c>
      <c r="J10" s="273"/>
      <c r="K10" s="306"/>
      <c r="L10" s="321"/>
    </row>
    <row r="11" spans="1:12" x14ac:dyDescent="0.3">
      <c r="B11" s="153"/>
      <c r="C11" s="153"/>
      <c r="D11" s="166" t="s">
        <v>350</v>
      </c>
      <c r="E11" s="174">
        <v>151881</v>
      </c>
      <c r="F11" s="153"/>
      <c r="G11" s="280" t="s">
        <v>409</v>
      </c>
      <c r="H11" s="281"/>
      <c r="I11" s="327">
        <f>SUM(I9:I10)</f>
        <v>51000</v>
      </c>
      <c r="J11" s="273"/>
      <c r="K11" s="306"/>
      <c r="L11" s="321"/>
    </row>
    <row r="12" spans="1:12" x14ac:dyDescent="0.3">
      <c r="A12" s="150" t="s">
        <v>77</v>
      </c>
      <c r="B12" s="174">
        <v>217894.85</v>
      </c>
      <c r="C12" s="153"/>
      <c r="D12" s="153"/>
      <c r="E12" s="174"/>
      <c r="F12" s="153"/>
      <c r="G12" s="276"/>
      <c r="H12" s="281"/>
      <c r="I12" s="328"/>
      <c r="J12" s="273"/>
      <c r="K12" s="306"/>
      <c r="L12" s="321"/>
    </row>
    <row r="13" spans="1:12" ht="15.75" customHeight="1" x14ac:dyDescent="0.3">
      <c r="B13" s="153"/>
      <c r="C13" s="153"/>
      <c r="D13" s="267" t="s">
        <v>478</v>
      </c>
      <c r="E13" s="174">
        <v>28000</v>
      </c>
      <c r="F13" s="171"/>
      <c r="G13" s="276" t="s">
        <v>408</v>
      </c>
      <c r="H13" s="277"/>
      <c r="I13" s="328"/>
      <c r="J13" s="273"/>
      <c r="K13" s="306"/>
      <c r="L13" s="321"/>
    </row>
    <row r="14" spans="1:12" x14ac:dyDescent="0.3">
      <c r="A14" s="150" t="s">
        <v>333</v>
      </c>
      <c r="B14" s="153"/>
      <c r="C14" s="153"/>
      <c r="D14" s="309" t="s">
        <v>348</v>
      </c>
      <c r="E14" s="174">
        <v>0</v>
      </c>
      <c r="F14" s="153"/>
      <c r="G14" s="279"/>
      <c r="H14" s="312" t="s">
        <v>511</v>
      </c>
      <c r="I14" s="328">
        <v>25000</v>
      </c>
      <c r="J14" s="273"/>
      <c r="K14" s="306"/>
      <c r="L14" s="321"/>
    </row>
    <row r="15" spans="1:12" x14ac:dyDescent="0.3">
      <c r="A15" s="157" t="s">
        <v>334</v>
      </c>
      <c r="B15" s="174">
        <v>730684</v>
      </c>
      <c r="C15" s="153"/>
      <c r="F15" s="153"/>
      <c r="G15" s="279"/>
      <c r="H15" s="312" t="s">
        <v>510</v>
      </c>
      <c r="I15" s="329">
        <f>D39</f>
        <v>40000</v>
      </c>
      <c r="J15" s="273"/>
      <c r="K15" s="306"/>
      <c r="L15" s="321"/>
    </row>
    <row r="16" spans="1:12" x14ac:dyDescent="0.3">
      <c r="A16" s="157" t="s">
        <v>336</v>
      </c>
      <c r="B16" s="174">
        <v>199783</v>
      </c>
      <c r="C16" s="153"/>
      <c r="D16" s="153" t="s">
        <v>335</v>
      </c>
      <c r="E16" s="153"/>
      <c r="F16" s="153"/>
      <c r="G16" s="280" t="s">
        <v>410</v>
      </c>
      <c r="H16" s="281"/>
      <c r="I16" s="282">
        <f>SUM(I14:I15)</f>
        <v>65000</v>
      </c>
      <c r="J16" s="273"/>
      <c r="K16" s="306"/>
      <c r="L16" s="321"/>
    </row>
    <row r="17" spans="1:12" ht="15" thickBot="1" x14ac:dyDescent="0.35">
      <c r="A17" s="157" t="s">
        <v>337</v>
      </c>
      <c r="B17" s="174">
        <v>6733</v>
      </c>
      <c r="C17" s="153"/>
      <c r="D17" s="165" t="s">
        <v>351</v>
      </c>
      <c r="E17" s="174">
        <v>2000</v>
      </c>
      <c r="F17" s="153"/>
      <c r="G17" s="283"/>
      <c r="H17" s="284"/>
      <c r="I17" s="285"/>
      <c r="J17" s="273"/>
      <c r="K17" s="273"/>
      <c r="L17" s="321"/>
    </row>
    <row r="18" spans="1:12" x14ac:dyDescent="0.3">
      <c r="A18" s="255" t="s">
        <v>458</v>
      </c>
      <c r="B18" s="260">
        <v>0</v>
      </c>
      <c r="C18" s="153"/>
      <c r="D18" s="165" t="s">
        <v>352</v>
      </c>
      <c r="E18" s="259">
        <v>4000</v>
      </c>
      <c r="F18" s="153"/>
      <c r="G18" s="286"/>
      <c r="H18" s="273"/>
      <c r="I18" s="273"/>
      <c r="J18" s="273"/>
      <c r="K18" s="273"/>
      <c r="L18" s="321"/>
    </row>
    <row r="19" spans="1:12" x14ac:dyDescent="0.3">
      <c r="A19" s="157" t="s">
        <v>338</v>
      </c>
      <c r="B19" s="174">
        <v>8562</v>
      </c>
      <c r="C19" s="159"/>
      <c r="D19" s="261" t="s">
        <v>402</v>
      </c>
      <c r="E19" s="258">
        <v>20000</v>
      </c>
      <c r="F19" s="153"/>
      <c r="G19" s="286"/>
      <c r="H19" s="273"/>
      <c r="I19" s="273"/>
      <c r="J19" s="273"/>
      <c r="K19" s="273"/>
      <c r="L19" s="321"/>
    </row>
    <row r="20" spans="1:12" ht="15" thickBot="1" x14ac:dyDescent="0.35">
      <c r="A20" s="157" t="s">
        <v>339</v>
      </c>
      <c r="B20" s="258">
        <v>26067</v>
      </c>
      <c r="C20" s="153"/>
      <c r="E20" s="174">
        <v>26000</v>
      </c>
      <c r="F20" s="153"/>
      <c r="G20" s="277"/>
      <c r="H20" s="277"/>
      <c r="I20" s="277"/>
      <c r="J20" s="273"/>
      <c r="K20" s="273"/>
      <c r="L20" s="321"/>
    </row>
    <row r="21" spans="1:12" ht="15.6" x14ac:dyDescent="0.3">
      <c r="A21" s="157" t="s">
        <v>340</v>
      </c>
      <c r="B21" s="174">
        <v>971829</v>
      </c>
      <c r="C21" s="153"/>
      <c r="E21"/>
      <c r="F21" s="153"/>
      <c r="G21" s="287" t="s">
        <v>460</v>
      </c>
      <c r="H21" s="288"/>
      <c r="I21" s="289"/>
      <c r="J21" s="277"/>
      <c r="K21" s="277"/>
      <c r="L21" s="321"/>
    </row>
    <row r="22" spans="1:12" x14ac:dyDescent="0.3">
      <c r="A22" s="157"/>
      <c r="B22" s="174"/>
      <c r="C22" s="153"/>
      <c r="E22" s="167"/>
      <c r="F22" s="153"/>
      <c r="G22" s="318"/>
      <c r="H22" s="290"/>
      <c r="I22" s="292" t="s">
        <v>515</v>
      </c>
      <c r="J22" s="277"/>
      <c r="K22" s="277"/>
      <c r="L22" s="321"/>
    </row>
    <row r="23" spans="1:12" x14ac:dyDescent="0.3">
      <c r="B23" s="153"/>
      <c r="C23" s="153"/>
      <c r="D23" s="171" t="s">
        <v>349</v>
      </c>
      <c r="E23" s="259">
        <v>205881</v>
      </c>
      <c r="F23" s="153"/>
      <c r="G23" s="279"/>
      <c r="H23" s="291" t="s">
        <v>463</v>
      </c>
      <c r="I23" s="292" t="s">
        <v>516</v>
      </c>
      <c r="J23" s="290"/>
      <c r="K23" s="277"/>
      <c r="L23" s="321"/>
    </row>
    <row r="24" spans="1:12" ht="15" thickBot="1" x14ac:dyDescent="0.35">
      <c r="A24" s="160" t="s">
        <v>341</v>
      </c>
      <c r="B24" s="153"/>
      <c r="C24" s="170"/>
      <c r="D24" s="153"/>
      <c r="E24" s="175"/>
      <c r="F24" s="153"/>
      <c r="G24" s="294" t="s">
        <v>461</v>
      </c>
      <c r="H24" s="295">
        <v>109513.09</v>
      </c>
      <c r="I24" s="296">
        <f>H24/I27</f>
        <v>2.8631687240781026E-2</v>
      </c>
      <c r="J24" s="293"/>
      <c r="K24" s="277"/>
      <c r="L24" s="321"/>
    </row>
    <row r="25" spans="1:12" ht="15.6" thickTop="1" thickBot="1" x14ac:dyDescent="0.35">
      <c r="A25" s="157" t="s">
        <v>342</v>
      </c>
      <c r="B25" s="174">
        <v>30000</v>
      </c>
      <c r="C25" s="153"/>
      <c r="D25" s="153" t="s">
        <v>346</v>
      </c>
      <c r="E25" s="263">
        <v>3832995.57</v>
      </c>
      <c r="F25" s="153"/>
      <c r="G25" s="298" t="s">
        <v>462</v>
      </c>
      <c r="H25" s="299">
        <v>39532.51</v>
      </c>
      <c r="I25" s="300">
        <f>H25/I27</f>
        <v>1.033559058705264E-2</v>
      </c>
      <c r="J25" s="297"/>
      <c r="K25" s="277"/>
      <c r="L25" s="321"/>
    </row>
    <row r="26" spans="1:12" x14ac:dyDescent="0.3">
      <c r="A26" s="157" t="s">
        <v>343</v>
      </c>
      <c r="B26" s="258">
        <v>16000</v>
      </c>
      <c r="C26" s="159"/>
      <c r="D26" s="153"/>
      <c r="E26" s="153"/>
      <c r="F26" s="153"/>
      <c r="G26" s="277"/>
      <c r="H26" s="277"/>
      <c r="I26" s="277"/>
      <c r="J26" s="297"/>
      <c r="K26" s="277"/>
      <c r="L26" s="321"/>
    </row>
    <row r="27" spans="1:12" x14ac:dyDescent="0.3">
      <c r="A27" s="157" t="s">
        <v>344</v>
      </c>
      <c r="B27" s="174">
        <v>46000</v>
      </c>
      <c r="C27" s="153"/>
      <c r="D27" s="253" t="e">
        <f>IF('FY16 Budget Details'!#REF!=1,"Total Budget (Requested)","Total Budget (Proposed)")</f>
        <v>#REF!</v>
      </c>
      <c r="E27" s="169">
        <v>3832995.57</v>
      </c>
      <c r="F27" s="153"/>
      <c r="G27" s="273"/>
      <c r="H27" s="301" t="s">
        <v>353</v>
      </c>
      <c r="I27" s="302">
        <v>3824891.25</v>
      </c>
      <c r="J27" s="277"/>
      <c r="K27" s="273"/>
      <c r="L27" s="321"/>
    </row>
    <row r="28" spans="1:12" x14ac:dyDescent="0.3">
      <c r="B28" s="153"/>
      <c r="C28" s="153"/>
      <c r="D28" s="158"/>
      <c r="E28" s="167"/>
      <c r="F28" s="168"/>
      <c r="G28" s="273"/>
      <c r="H28" s="301"/>
      <c r="I28" s="303"/>
      <c r="J28" s="273"/>
      <c r="K28" s="273"/>
      <c r="L28" s="321"/>
    </row>
    <row r="29" spans="1:12" ht="15" thickBot="1" x14ac:dyDescent="0.35">
      <c r="A29" s="160" t="s">
        <v>345</v>
      </c>
      <c r="B29" s="266">
        <v>4038876.5700000003</v>
      </c>
      <c r="C29" s="153"/>
      <c r="D29" s="262" t="s">
        <v>459</v>
      </c>
      <c r="E29" s="174">
        <v>0</v>
      </c>
      <c r="F29" s="153"/>
      <c r="G29" s="273"/>
      <c r="H29" s="273"/>
      <c r="I29" s="273"/>
      <c r="J29" s="273"/>
      <c r="K29" s="273"/>
      <c r="L29" s="321"/>
    </row>
    <row r="30" spans="1:12" x14ac:dyDescent="0.3">
      <c r="B30" s="153"/>
      <c r="C30" s="153"/>
      <c r="F30" s="153"/>
      <c r="G30" s="287" t="s">
        <v>488</v>
      </c>
      <c r="H30" s="288"/>
      <c r="I30" s="289"/>
      <c r="J30" s="273"/>
      <c r="K30" s="273"/>
      <c r="L30" s="321"/>
    </row>
    <row r="31" spans="1:12" ht="28.8" x14ac:dyDescent="0.3">
      <c r="B31" s="153"/>
      <c r="C31" s="153"/>
      <c r="E31" s="153"/>
      <c r="F31" s="153"/>
      <c r="G31" s="279"/>
      <c r="H31" s="291" t="s">
        <v>463</v>
      </c>
      <c r="I31" s="292" t="s">
        <v>489</v>
      </c>
      <c r="J31" s="273"/>
      <c r="K31" s="307"/>
      <c r="L31" s="322"/>
    </row>
    <row r="32" spans="1:12" ht="15.75" customHeight="1" x14ac:dyDescent="0.3">
      <c r="B32" s="153"/>
      <c r="C32" s="153"/>
      <c r="F32" s="153"/>
      <c r="G32" s="294" t="s">
        <v>461</v>
      </c>
      <c r="H32" s="295">
        <v>160513.09</v>
      </c>
      <c r="I32" s="296">
        <v>4.187666984441623E-2</v>
      </c>
      <c r="J32" s="273"/>
      <c r="K32" s="308"/>
      <c r="L32" s="321"/>
    </row>
    <row r="33" spans="2:12" ht="15" thickBot="1" x14ac:dyDescent="0.35">
      <c r="B33" s="153"/>
      <c r="C33" s="153"/>
      <c r="G33" s="298" t="s">
        <v>462</v>
      </c>
      <c r="H33" s="299">
        <v>65532.51</v>
      </c>
      <c r="I33" s="300">
        <v>1.7096943840193377E-2</v>
      </c>
      <c r="J33" s="273"/>
      <c r="K33" s="308"/>
      <c r="L33" s="321"/>
    </row>
    <row r="34" spans="2:12" ht="15" thickBot="1" x14ac:dyDescent="0.35">
      <c r="B34" s="153"/>
      <c r="C34" s="153"/>
      <c r="G34" s="277"/>
      <c r="H34" s="277"/>
      <c r="I34" s="277"/>
      <c r="J34" s="273"/>
      <c r="K34" s="273"/>
      <c r="L34" s="321"/>
    </row>
    <row r="35" spans="2:12" x14ac:dyDescent="0.3">
      <c r="B35" s="455" t="s">
        <v>364</v>
      </c>
      <c r="C35" s="456"/>
      <c r="D35" s="457"/>
      <c r="G35" s="273"/>
      <c r="H35" s="304" t="s">
        <v>455</v>
      </c>
      <c r="I35" s="302">
        <v>3832995.57</v>
      </c>
      <c r="J35" s="273"/>
      <c r="K35" s="273"/>
      <c r="L35" s="321"/>
    </row>
    <row r="36" spans="2:12" x14ac:dyDescent="0.3">
      <c r="B36" s="458" t="s">
        <v>453</v>
      </c>
      <c r="C36" s="459"/>
      <c r="D36" s="460"/>
      <c r="F36" s="196"/>
      <c r="G36" s="273"/>
      <c r="H36" s="273"/>
      <c r="I36" s="273"/>
      <c r="J36" s="273"/>
      <c r="K36" s="273"/>
      <c r="L36" s="321"/>
    </row>
    <row r="37" spans="2:12" x14ac:dyDescent="0.3">
      <c r="B37" s="195"/>
      <c r="C37" s="250" t="s">
        <v>455</v>
      </c>
      <c r="D37" s="269">
        <v>30000</v>
      </c>
    </row>
    <row r="38" spans="2:12" x14ac:dyDescent="0.3">
      <c r="B38" s="264"/>
      <c r="C38" s="265" t="s">
        <v>476</v>
      </c>
      <c r="D38" s="269">
        <v>31000</v>
      </c>
    </row>
    <row r="39" spans="2:12" x14ac:dyDescent="0.3">
      <c r="B39" s="461" t="s">
        <v>508</v>
      </c>
      <c r="C39" s="462"/>
      <c r="D39" s="269">
        <v>40000</v>
      </c>
    </row>
    <row r="40" spans="2:12" x14ac:dyDescent="0.3">
      <c r="B40" s="272"/>
      <c r="C40" s="310" t="s">
        <v>507</v>
      </c>
      <c r="D40" s="269">
        <v>157.72</v>
      </c>
    </row>
    <row r="41" spans="2:12" x14ac:dyDescent="0.3">
      <c r="B41" s="268"/>
      <c r="C41" s="311" t="s">
        <v>509</v>
      </c>
      <c r="D41" s="269">
        <v>31000</v>
      </c>
    </row>
    <row r="42" spans="2:12" x14ac:dyDescent="0.3">
      <c r="B42" s="270"/>
      <c r="C42" s="271"/>
      <c r="D42" s="197"/>
    </row>
    <row r="43" spans="2:12" ht="15" thickBot="1" x14ac:dyDescent="0.35">
      <c r="B43" s="453" t="s">
        <v>103</v>
      </c>
      <c r="C43" s="454"/>
      <c r="D43" s="173">
        <f>SUM(D37:D42)</f>
        <v>132157.72</v>
      </c>
    </row>
  </sheetData>
  <mergeCells count="6">
    <mergeCell ref="G6:I6"/>
    <mergeCell ref="G7:I7"/>
    <mergeCell ref="B43:C43"/>
    <mergeCell ref="B35:D35"/>
    <mergeCell ref="B36:D36"/>
    <mergeCell ref="B39:C39"/>
  </mergeCells>
  <conditionalFormatting sqref="D43">
    <cfRule type="cellIs" dxfId="2" priority="6" operator="greaterThan">
      <formula>135000</formula>
    </cfRule>
  </conditionalFormatting>
  <conditionalFormatting sqref="E29">
    <cfRule type="cellIs" dxfId="1" priority="1" operator="less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5" zoomScaleNormal="100" workbookViewId="0">
      <selection activeCell="A44" sqref="A44"/>
    </sheetView>
  </sheetViews>
  <sheetFormatPr defaultColWidth="8.90625" defaultRowHeight="13.8" x14ac:dyDescent="0.25"/>
  <cols>
    <col min="1" max="1" width="10.54296875" style="177" customWidth="1"/>
    <col min="2" max="2" width="63.6328125" style="179" customWidth="1"/>
    <col min="3" max="16384" width="8.90625" style="4"/>
  </cols>
  <sheetData>
    <row r="1" spans="1:2" x14ac:dyDescent="0.25">
      <c r="A1" s="176" t="s">
        <v>370</v>
      </c>
      <c r="B1" s="178" t="s">
        <v>371</v>
      </c>
    </row>
    <row r="2" spans="1:2" ht="26.4" x14ac:dyDescent="0.25">
      <c r="A2" s="177">
        <v>40996</v>
      </c>
      <c r="B2" s="179" t="s">
        <v>372</v>
      </c>
    </row>
    <row r="3" spans="1:2" x14ac:dyDescent="0.25">
      <c r="B3" s="179" t="s">
        <v>373</v>
      </c>
    </row>
    <row r="4" spans="1:2" ht="26.4" x14ac:dyDescent="0.25">
      <c r="B4" s="180" t="s">
        <v>380</v>
      </c>
    </row>
    <row r="5" spans="1:2" x14ac:dyDescent="0.25">
      <c r="B5" s="179" t="s">
        <v>374</v>
      </c>
    </row>
    <row r="6" spans="1:2" ht="26.4" x14ac:dyDescent="0.25">
      <c r="B6" s="179" t="s">
        <v>379</v>
      </c>
    </row>
    <row r="7" spans="1:2" ht="26.4" x14ac:dyDescent="0.25">
      <c r="B7" s="179" t="s">
        <v>375</v>
      </c>
    </row>
    <row r="8" spans="1:2" x14ac:dyDescent="0.25">
      <c r="B8" s="179" t="s">
        <v>378</v>
      </c>
    </row>
    <row r="9" spans="1:2" x14ac:dyDescent="0.25">
      <c r="B9" s="179" t="s">
        <v>381</v>
      </c>
    </row>
    <row r="10" spans="1:2" x14ac:dyDescent="0.25">
      <c r="B10" s="179" t="s">
        <v>382</v>
      </c>
    </row>
    <row r="11" spans="1:2" x14ac:dyDescent="0.25">
      <c r="B11" s="179" t="s">
        <v>383</v>
      </c>
    </row>
    <row r="12" spans="1:2" x14ac:dyDescent="0.25">
      <c r="A12" s="177">
        <v>40997</v>
      </c>
      <c r="B12" s="179" t="s">
        <v>385</v>
      </c>
    </row>
    <row r="13" spans="1:2" x14ac:dyDescent="0.25">
      <c r="B13" s="179" t="s">
        <v>389</v>
      </c>
    </row>
    <row r="14" spans="1:2" ht="20.25" customHeight="1" x14ac:dyDescent="0.25">
      <c r="B14" s="179" t="s">
        <v>393</v>
      </c>
    </row>
    <row r="15" spans="1:2" x14ac:dyDescent="0.25">
      <c r="B15" s="179" t="s">
        <v>390</v>
      </c>
    </row>
    <row r="16" spans="1:2" x14ac:dyDescent="0.25">
      <c r="B16" s="179" t="s">
        <v>391</v>
      </c>
    </row>
    <row r="17" spans="1:2" x14ac:dyDescent="0.25">
      <c r="B17" s="179" t="s">
        <v>392</v>
      </c>
    </row>
    <row r="18" spans="1:2" ht="26.4" x14ac:dyDescent="0.25">
      <c r="B18" s="179" t="s">
        <v>394</v>
      </c>
    </row>
    <row r="19" spans="1:2" ht="26.4" x14ac:dyDescent="0.25">
      <c r="B19" s="179" t="s">
        <v>395</v>
      </c>
    </row>
    <row r="20" spans="1:2" x14ac:dyDescent="0.25">
      <c r="A20" s="177">
        <v>41001</v>
      </c>
      <c r="B20" s="179" t="s">
        <v>396</v>
      </c>
    </row>
    <row r="21" spans="1:2" ht="26.4" x14ac:dyDescent="0.25">
      <c r="B21" s="179" t="s">
        <v>397</v>
      </c>
    </row>
    <row r="22" spans="1:2" x14ac:dyDescent="0.25">
      <c r="A22" s="177">
        <v>41002</v>
      </c>
      <c r="B22" s="179" t="s">
        <v>398</v>
      </c>
    </row>
    <row r="23" spans="1:2" x14ac:dyDescent="0.25">
      <c r="A23" s="177">
        <v>41004</v>
      </c>
      <c r="B23" s="179" t="s">
        <v>400</v>
      </c>
    </row>
    <row r="24" spans="1:2" x14ac:dyDescent="0.25">
      <c r="A24" s="177">
        <v>41010</v>
      </c>
      <c r="B24" s="179" t="s">
        <v>417</v>
      </c>
    </row>
    <row r="25" spans="1:2" x14ac:dyDescent="0.25">
      <c r="B25" s="179" t="s">
        <v>418</v>
      </c>
    </row>
    <row r="26" spans="1:2" x14ac:dyDescent="0.25">
      <c r="B26" s="179" t="s">
        <v>403</v>
      </c>
    </row>
    <row r="27" spans="1:2" x14ac:dyDescent="0.25">
      <c r="B27" s="179" t="s">
        <v>419</v>
      </c>
    </row>
    <row r="28" spans="1:2" ht="26.4" x14ac:dyDescent="0.25">
      <c r="B28" s="179" t="s">
        <v>420</v>
      </c>
    </row>
    <row r="29" spans="1:2" x14ac:dyDescent="0.25">
      <c r="A29" s="177">
        <v>41011</v>
      </c>
      <c r="B29" s="179" t="s">
        <v>424</v>
      </c>
    </row>
    <row r="30" spans="1:2" ht="26.4" x14ac:dyDescent="0.25">
      <c r="B30" s="179" t="s">
        <v>423</v>
      </c>
    </row>
    <row r="31" spans="1:2" x14ac:dyDescent="0.25">
      <c r="B31" s="179" t="s">
        <v>427</v>
      </c>
    </row>
    <row r="32" spans="1:2" x14ac:dyDescent="0.25">
      <c r="B32" s="179" t="s">
        <v>428</v>
      </c>
    </row>
    <row r="33" spans="1:2" x14ac:dyDescent="0.25">
      <c r="A33" s="177">
        <v>41034</v>
      </c>
      <c r="B33" s="179" t="s">
        <v>426</v>
      </c>
    </row>
    <row r="34" spans="1:2" ht="26.4" x14ac:dyDescent="0.25">
      <c r="A34" s="177">
        <v>41044</v>
      </c>
      <c r="B34" s="179" t="s">
        <v>438</v>
      </c>
    </row>
    <row r="35" spans="1:2" ht="26.4" x14ac:dyDescent="0.25">
      <c r="B35" s="179" t="s">
        <v>429</v>
      </c>
    </row>
    <row r="36" spans="1:2" x14ac:dyDescent="0.25">
      <c r="B36" s="179" t="s">
        <v>430</v>
      </c>
    </row>
    <row r="37" spans="1:2" x14ac:dyDescent="0.25">
      <c r="B37" s="179" t="s">
        <v>431</v>
      </c>
    </row>
    <row r="38" spans="1:2" x14ac:dyDescent="0.25">
      <c r="B38" s="178" t="s">
        <v>432</v>
      </c>
    </row>
    <row r="39" spans="1:2" x14ac:dyDescent="0.25">
      <c r="B39" s="179" t="s">
        <v>433</v>
      </c>
    </row>
    <row r="40" spans="1:2" x14ac:dyDescent="0.25">
      <c r="B40" s="179" t="s">
        <v>434</v>
      </c>
    </row>
    <row r="41" spans="1:2" x14ac:dyDescent="0.25">
      <c r="B41" s="179" t="s">
        <v>435</v>
      </c>
    </row>
    <row r="42" spans="1:2" x14ac:dyDescent="0.25">
      <c r="B42" s="179" t="s">
        <v>436</v>
      </c>
    </row>
    <row r="43" spans="1:2" ht="66" x14ac:dyDescent="0.25">
      <c r="A43" s="177">
        <v>41102</v>
      </c>
      <c r="B43" s="179" t="s">
        <v>437</v>
      </c>
    </row>
    <row r="44" spans="1:2" ht="39.6" x14ac:dyDescent="0.25">
      <c r="B44" s="179" t="s">
        <v>446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pane ySplit="1" topLeftCell="A29" activePane="bottomLeft" state="frozen"/>
      <selection pane="bottomLeft" activeCell="B40" sqref="B40"/>
    </sheetView>
  </sheetViews>
  <sheetFormatPr defaultColWidth="8.90625" defaultRowHeight="13.8" x14ac:dyDescent="0.25"/>
  <cols>
    <col min="1" max="1" width="10.54296875" style="177" customWidth="1"/>
    <col min="2" max="2" width="63.6328125" style="179" customWidth="1"/>
    <col min="3" max="16384" width="8.90625" style="4"/>
  </cols>
  <sheetData>
    <row r="1" spans="1:2" x14ac:dyDescent="0.25">
      <c r="A1" s="313" t="s">
        <v>370</v>
      </c>
      <c r="B1" s="314" t="s">
        <v>371</v>
      </c>
    </row>
    <row r="2" spans="1:2" x14ac:dyDescent="0.25">
      <c r="A2" s="315">
        <v>41244</v>
      </c>
      <c r="B2" s="316" t="s">
        <v>452</v>
      </c>
    </row>
    <row r="3" spans="1:2" ht="52.8" x14ac:dyDescent="0.25">
      <c r="A3" s="315"/>
      <c r="B3" s="316" t="s">
        <v>454</v>
      </c>
    </row>
    <row r="4" spans="1:2" x14ac:dyDescent="0.25">
      <c r="A4" s="315">
        <v>41257</v>
      </c>
      <c r="B4" s="317" t="s">
        <v>457</v>
      </c>
    </row>
    <row r="5" spans="1:2" ht="26.4" x14ac:dyDescent="0.25">
      <c r="A5" s="315">
        <v>41299</v>
      </c>
      <c r="B5" s="316" t="s">
        <v>464</v>
      </c>
    </row>
    <row r="6" spans="1:2" ht="26.4" x14ac:dyDescent="0.25">
      <c r="A6" s="315"/>
      <c r="B6" s="316" t="s">
        <v>465</v>
      </c>
    </row>
    <row r="7" spans="1:2" ht="26.4" x14ac:dyDescent="0.25">
      <c r="A7" s="315"/>
      <c r="B7" s="316" t="s">
        <v>466</v>
      </c>
    </row>
    <row r="8" spans="1:2" x14ac:dyDescent="0.25">
      <c r="A8" s="315">
        <v>41318</v>
      </c>
      <c r="B8" s="316" t="s">
        <v>467</v>
      </c>
    </row>
    <row r="9" spans="1:2" x14ac:dyDescent="0.25">
      <c r="A9" s="315"/>
      <c r="B9" s="316" t="s">
        <v>471</v>
      </c>
    </row>
    <row r="10" spans="1:2" x14ac:dyDescent="0.25">
      <c r="A10" s="315"/>
      <c r="B10" s="316" t="s">
        <v>468</v>
      </c>
    </row>
    <row r="11" spans="1:2" ht="26.4" x14ac:dyDescent="0.25">
      <c r="A11" s="315">
        <v>41347</v>
      </c>
      <c r="B11" s="316" t="s">
        <v>479</v>
      </c>
    </row>
    <row r="12" spans="1:2" ht="26.4" x14ac:dyDescent="0.25">
      <c r="A12" s="315"/>
      <c r="B12" s="316" t="s">
        <v>470</v>
      </c>
    </row>
    <row r="13" spans="1:2" ht="26.4" x14ac:dyDescent="0.25">
      <c r="A13" s="315"/>
      <c r="B13" s="316" t="s">
        <v>474</v>
      </c>
    </row>
    <row r="14" spans="1:2" ht="26.4" x14ac:dyDescent="0.25">
      <c r="A14" s="315"/>
      <c r="B14" s="316" t="s">
        <v>475</v>
      </c>
    </row>
    <row r="15" spans="1:2" x14ac:dyDescent="0.25">
      <c r="A15" s="315"/>
      <c r="B15" s="316" t="s">
        <v>477</v>
      </c>
    </row>
    <row r="16" spans="1:2" ht="26.4" x14ac:dyDescent="0.25">
      <c r="A16" s="315"/>
      <c r="B16" s="316" t="s">
        <v>480</v>
      </c>
    </row>
    <row r="17" spans="1:2" ht="26.4" x14ac:dyDescent="0.25">
      <c r="A17" s="315">
        <v>41360</v>
      </c>
      <c r="B17" s="316" t="s">
        <v>490</v>
      </c>
    </row>
    <row r="18" spans="1:2" x14ac:dyDescent="0.25">
      <c r="A18" s="315"/>
      <c r="B18" s="316" t="s">
        <v>482</v>
      </c>
    </row>
    <row r="19" spans="1:2" x14ac:dyDescent="0.25">
      <c r="A19" s="315"/>
      <c r="B19" s="316" t="s">
        <v>483</v>
      </c>
    </row>
    <row r="20" spans="1:2" ht="26.4" x14ac:dyDescent="0.25">
      <c r="A20" s="315"/>
      <c r="B20" s="316" t="s">
        <v>484</v>
      </c>
    </row>
    <row r="21" spans="1:2" ht="26.4" x14ac:dyDescent="0.25">
      <c r="A21" s="315"/>
      <c r="B21" s="316" t="s">
        <v>485</v>
      </c>
    </row>
    <row r="22" spans="1:2" ht="39.6" x14ac:dyDescent="0.25">
      <c r="A22" s="315"/>
      <c r="B22" s="316" t="s">
        <v>487</v>
      </c>
    </row>
    <row r="23" spans="1:2" x14ac:dyDescent="0.25">
      <c r="A23" s="315"/>
      <c r="B23" s="316" t="s">
        <v>491</v>
      </c>
    </row>
    <row r="24" spans="1:2" x14ac:dyDescent="0.25">
      <c r="A24" s="315"/>
      <c r="B24" s="316" t="s">
        <v>492</v>
      </c>
    </row>
    <row r="25" spans="1:2" ht="26.4" x14ac:dyDescent="0.25">
      <c r="A25" s="315"/>
      <c r="B25" s="316" t="s">
        <v>494</v>
      </c>
    </row>
    <row r="26" spans="1:2" x14ac:dyDescent="0.25">
      <c r="A26" s="315"/>
      <c r="B26" s="316" t="s">
        <v>495</v>
      </c>
    </row>
    <row r="27" spans="1:2" ht="26.4" x14ac:dyDescent="0.25">
      <c r="A27" s="315">
        <v>41373</v>
      </c>
      <c r="B27" s="316" t="s">
        <v>496</v>
      </c>
    </row>
    <row r="28" spans="1:2" x14ac:dyDescent="0.25">
      <c r="A28" s="315"/>
      <c r="B28" s="316" t="s">
        <v>497</v>
      </c>
    </row>
    <row r="29" spans="1:2" ht="39.6" x14ac:dyDescent="0.25">
      <c r="A29" s="315"/>
      <c r="B29" s="316" t="s">
        <v>498</v>
      </c>
    </row>
    <row r="30" spans="1:2" ht="26.4" x14ac:dyDescent="0.25">
      <c r="A30" s="315"/>
      <c r="B30" s="316" t="s">
        <v>499</v>
      </c>
    </row>
    <row r="31" spans="1:2" ht="26.4" x14ac:dyDescent="0.25">
      <c r="A31" s="315"/>
      <c r="B31" s="316" t="s">
        <v>500</v>
      </c>
    </row>
    <row r="32" spans="1:2" x14ac:dyDescent="0.25">
      <c r="A32" s="315"/>
      <c r="B32" s="316" t="s">
        <v>501</v>
      </c>
    </row>
    <row r="33" spans="1:2" x14ac:dyDescent="0.25">
      <c r="A33" s="315"/>
      <c r="B33" s="316" t="s">
        <v>503</v>
      </c>
    </row>
    <row r="34" spans="1:2" ht="39.6" x14ac:dyDescent="0.25">
      <c r="A34" s="315"/>
      <c r="B34" s="316" t="s">
        <v>504</v>
      </c>
    </row>
    <row r="35" spans="1:2" ht="26.4" x14ac:dyDescent="0.25">
      <c r="A35" s="315">
        <v>41375</v>
      </c>
      <c r="B35" s="316" t="s">
        <v>505</v>
      </c>
    </row>
    <row r="36" spans="1:2" ht="26.4" x14ac:dyDescent="0.25">
      <c r="A36" s="315"/>
      <c r="B36" s="316" t="s">
        <v>512</v>
      </c>
    </row>
    <row r="37" spans="1:2" x14ac:dyDescent="0.25">
      <c r="A37" s="315"/>
      <c r="B37" s="316" t="s">
        <v>506</v>
      </c>
    </row>
    <row r="38" spans="1:2" ht="39.6" x14ac:dyDescent="0.25">
      <c r="A38" s="315"/>
      <c r="B38" s="316" t="s">
        <v>513</v>
      </c>
    </row>
    <row r="39" spans="1:2" ht="26.4" x14ac:dyDescent="0.25">
      <c r="A39" s="315"/>
      <c r="B39" s="316" t="s">
        <v>581</v>
      </c>
    </row>
    <row r="40" spans="1:2" ht="39.6" x14ac:dyDescent="0.25">
      <c r="A40" s="315"/>
      <c r="B40" s="316" t="s">
        <v>514</v>
      </c>
    </row>
    <row r="41" spans="1:2" x14ac:dyDescent="0.25">
      <c r="A41" s="315">
        <v>41376</v>
      </c>
      <c r="B41" s="317" t="s">
        <v>520</v>
      </c>
    </row>
    <row r="42" spans="1:2" x14ac:dyDescent="0.25">
      <c r="A42" s="315"/>
      <c r="B42" s="317" t="s">
        <v>517</v>
      </c>
    </row>
    <row r="43" spans="1:2" ht="26.4" x14ac:dyDescent="0.25">
      <c r="A43" s="315"/>
      <c r="B43" s="317" t="s">
        <v>518</v>
      </c>
    </row>
    <row r="44" spans="1:2" x14ac:dyDescent="0.25">
      <c r="A44" s="315">
        <v>41386</v>
      </c>
      <c r="B44" s="316" t="s">
        <v>519</v>
      </c>
    </row>
    <row r="45" spans="1:2" x14ac:dyDescent="0.25">
      <c r="A45" s="315"/>
      <c r="B45" s="316"/>
    </row>
    <row r="46" spans="1:2" x14ac:dyDescent="0.25">
      <c r="A46" s="315"/>
      <c r="B46" s="316"/>
    </row>
    <row r="47" spans="1:2" x14ac:dyDescent="0.25">
      <c r="A47" s="315"/>
      <c r="B47" s="316"/>
    </row>
    <row r="48" spans="1:2" x14ac:dyDescent="0.25">
      <c r="A48" s="315"/>
      <c r="B48" s="316"/>
    </row>
    <row r="49" spans="1:2" x14ac:dyDescent="0.25">
      <c r="A49" s="315"/>
      <c r="B49" s="316"/>
    </row>
    <row r="50" spans="1:2" x14ac:dyDescent="0.25">
      <c r="A50" s="315"/>
      <c r="B50" s="316"/>
    </row>
    <row r="51" spans="1:2" x14ac:dyDescent="0.25">
      <c r="A51" s="315"/>
      <c r="B51" s="316"/>
    </row>
    <row r="52" spans="1:2" x14ac:dyDescent="0.25">
      <c r="A52" s="315"/>
      <c r="B52" s="316"/>
    </row>
    <row r="53" spans="1:2" x14ac:dyDescent="0.25">
      <c r="A53" s="315"/>
      <c r="B53" s="316"/>
    </row>
    <row r="54" spans="1:2" x14ac:dyDescent="0.25">
      <c r="A54" s="315"/>
      <c r="B54" s="3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K44"/>
  <sheetViews>
    <sheetView topLeftCell="A10" workbookViewId="0">
      <selection activeCell="F28" sqref="F28"/>
    </sheetView>
  </sheetViews>
  <sheetFormatPr defaultColWidth="8.90625" defaultRowHeight="14.4" x14ac:dyDescent="0.3"/>
  <cols>
    <col min="1" max="1" width="14.90625" style="200" bestFit="1" customWidth="1"/>
    <col min="2" max="2" width="10.81640625" style="200" customWidth="1"/>
    <col min="3" max="3" width="9.81640625" style="200" customWidth="1"/>
    <col min="4" max="4" width="18.54296875" style="200" bestFit="1" customWidth="1"/>
    <col min="5" max="5" width="12.1796875" style="200" customWidth="1"/>
    <col min="6" max="6" width="12.81640625" style="200" customWidth="1"/>
    <col min="7" max="7" width="11" style="200" customWidth="1"/>
    <col min="8" max="8" width="11" style="200" bestFit="1" customWidth="1"/>
    <col min="9" max="9" width="10.36328125" style="200" customWidth="1"/>
    <col min="10" max="10" width="9.81640625" style="200" bestFit="1" customWidth="1"/>
    <col min="11" max="16384" width="8.90625" style="200"/>
  </cols>
  <sheetData>
    <row r="1" spans="1:11" x14ac:dyDescent="0.3">
      <c r="A1" s="199" t="s">
        <v>321</v>
      </c>
      <c r="G1" s="201"/>
    </row>
    <row r="2" spans="1:11" x14ac:dyDescent="0.3">
      <c r="A2" s="199" t="s">
        <v>377</v>
      </c>
    </row>
    <row r="4" spans="1:11" x14ac:dyDescent="0.3">
      <c r="B4" s="202" t="s">
        <v>322</v>
      </c>
      <c r="C4" s="202"/>
      <c r="E4" s="202" t="s">
        <v>323</v>
      </c>
      <c r="G4" s="203" t="s">
        <v>425</v>
      </c>
    </row>
    <row r="5" spans="1:11" ht="15" thickBot="1" x14ac:dyDescent="0.35">
      <c r="A5" s="204" t="s">
        <v>324</v>
      </c>
      <c r="B5" s="205">
        <v>2601485</v>
      </c>
      <c r="C5" s="205"/>
      <c r="D5" s="205" t="s">
        <v>325</v>
      </c>
      <c r="J5" s="206"/>
    </row>
    <row r="6" spans="1:11" x14ac:dyDescent="0.3">
      <c r="A6" s="207">
        <v>2.5000000000000001E-2</v>
      </c>
      <c r="B6" s="208">
        <v>65037.125</v>
      </c>
      <c r="C6" s="208"/>
      <c r="D6" s="209" t="s">
        <v>326</v>
      </c>
      <c r="E6" s="205">
        <v>473</v>
      </c>
      <c r="F6" s="205"/>
      <c r="G6" s="467" t="s">
        <v>416</v>
      </c>
      <c r="H6" s="468"/>
      <c r="I6" s="469"/>
      <c r="J6" s="206"/>
    </row>
    <row r="7" spans="1:11" x14ac:dyDescent="0.3">
      <c r="A7" s="210" t="s">
        <v>75</v>
      </c>
      <c r="B7" s="211">
        <v>10000</v>
      </c>
      <c r="C7" s="212"/>
      <c r="D7" s="209" t="s">
        <v>327</v>
      </c>
      <c r="E7" s="205">
        <v>3900</v>
      </c>
      <c r="F7" s="205"/>
      <c r="G7" s="470" t="s">
        <v>415</v>
      </c>
      <c r="H7" s="471"/>
      <c r="I7" s="472"/>
    </row>
    <row r="8" spans="1:11" x14ac:dyDescent="0.3">
      <c r="B8" s="205">
        <v>2676522.125</v>
      </c>
      <c r="C8" s="205"/>
      <c r="D8" s="209" t="s">
        <v>328</v>
      </c>
      <c r="E8" s="205">
        <v>2332</v>
      </c>
      <c r="F8" s="205"/>
      <c r="G8" s="213" t="s">
        <v>402</v>
      </c>
      <c r="H8" s="201"/>
      <c r="I8" s="214"/>
      <c r="K8" s="204" t="s">
        <v>447</v>
      </c>
    </row>
    <row r="9" spans="1:11" x14ac:dyDescent="0.3">
      <c r="A9" s="210" t="s">
        <v>76</v>
      </c>
      <c r="B9" s="211">
        <v>24120</v>
      </c>
      <c r="C9" s="212"/>
      <c r="D9" s="209" t="s">
        <v>329</v>
      </c>
      <c r="E9" s="205">
        <v>13543</v>
      </c>
      <c r="F9" s="205"/>
      <c r="G9" s="215"/>
      <c r="H9" s="216" t="s">
        <v>414</v>
      </c>
      <c r="I9" s="217">
        <v>10932.52</v>
      </c>
      <c r="K9" s="218">
        <v>10932.52</v>
      </c>
    </row>
    <row r="10" spans="1:11" ht="15.75" customHeight="1" x14ac:dyDescent="0.3">
      <c r="A10" s="200" t="s">
        <v>330</v>
      </c>
      <c r="B10" s="205">
        <v>2700642.125</v>
      </c>
      <c r="C10" s="205"/>
      <c r="D10" s="209" t="s">
        <v>331</v>
      </c>
      <c r="E10" s="211">
        <v>81500</v>
      </c>
      <c r="F10" s="205"/>
      <c r="G10" s="215"/>
      <c r="H10" s="216" t="s">
        <v>353</v>
      </c>
      <c r="I10" s="198">
        <v>10148.150399999693</v>
      </c>
      <c r="K10" s="218">
        <v>15148.159800000023</v>
      </c>
    </row>
    <row r="11" spans="1:11" x14ac:dyDescent="0.3">
      <c r="B11" s="205"/>
      <c r="C11" s="205"/>
      <c r="D11" s="219" t="s">
        <v>350</v>
      </c>
      <c r="E11" s="205">
        <v>101748</v>
      </c>
      <c r="F11" s="205"/>
      <c r="G11" s="220" t="s">
        <v>409</v>
      </c>
      <c r="H11" s="221"/>
      <c r="I11" s="187">
        <v>21080.670399999693</v>
      </c>
      <c r="K11" s="218">
        <v>26080.679800000024</v>
      </c>
    </row>
    <row r="12" spans="1:11" x14ac:dyDescent="0.3">
      <c r="A12" s="200" t="s">
        <v>77</v>
      </c>
      <c r="B12" s="219">
        <v>242312</v>
      </c>
      <c r="C12" s="205"/>
      <c r="D12" s="205"/>
      <c r="E12" s="205"/>
      <c r="F12" s="205"/>
      <c r="G12" s="213"/>
      <c r="H12" s="221"/>
      <c r="I12" s="217"/>
      <c r="K12" s="218"/>
    </row>
    <row r="13" spans="1:11" ht="15.75" customHeight="1" x14ac:dyDescent="0.3">
      <c r="B13" s="205"/>
      <c r="C13" s="205"/>
      <c r="D13" s="209" t="s">
        <v>332</v>
      </c>
      <c r="E13" s="205">
        <v>28000</v>
      </c>
      <c r="F13" s="219"/>
      <c r="G13" s="213" t="s">
        <v>408</v>
      </c>
      <c r="H13" s="201"/>
      <c r="I13" s="217"/>
      <c r="K13" s="218"/>
    </row>
    <row r="14" spans="1:11" x14ac:dyDescent="0.3">
      <c r="A14" s="200" t="s">
        <v>333</v>
      </c>
      <c r="B14" s="205"/>
      <c r="C14" s="205"/>
      <c r="D14" s="222" t="s">
        <v>348</v>
      </c>
      <c r="E14" s="205">
        <v>0</v>
      </c>
      <c r="F14" s="205"/>
      <c r="G14" s="215"/>
      <c r="H14" s="216" t="s">
        <v>412</v>
      </c>
      <c r="I14" s="217">
        <v>22500</v>
      </c>
      <c r="K14" s="218">
        <v>23000</v>
      </c>
    </row>
    <row r="15" spans="1:11" x14ac:dyDescent="0.3">
      <c r="A15" s="210" t="s">
        <v>334</v>
      </c>
      <c r="B15" s="205">
        <v>725004</v>
      </c>
      <c r="C15" s="205"/>
      <c r="F15" s="205"/>
      <c r="G15" s="215"/>
      <c r="H15" s="216" t="s">
        <v>413</v>
      </c>
      <c r="I15" s="198">
        <v>13000</v>
      </c>
      <c r="K15" s="218">
        <v>23000</v>
      </c>
    </row>
    <row r="16" spans="1:11" x14ac:dyDescent="0.3">
      <c r="A16" s="210" t="s">
        <v>336</v>
      </c>
      <c r="B16" s="205">
        <v>185338</v>
      </c>
      <c r="C16" s="205"/>
      <c r="D16" s="205" t="s">
        <v>335</v>
      </c>
      <c r="E16" s="205"/>
      <c r="F16" s="205"/>
      <c r="G16" s="220" t="s">
        <v>410</v>
      </c>
      <c r="H16" s="221"/>
      <c r="I16" s="187">
        <v>35500</v>
      </c>
      <c r="K16" s="218">
        <v>46000</v>
      </c>
    </row>
    <row r="17" spans="1:9" ht="15" thickBot="1" x14ac:dyDescent="0.35">
      <c r="A17" s="210" t="s">
        <v>337</v>
      </c>
      <c r="B17" s="205">
        <v>7011</v>
      </c>
      <c r="C17" s="205"/>
      <c r="D17" s="222" t="s">
        <v>351</v>
      </c>
      <c r="E17" s="205">
        <v>2000</v>
      </c>
      <c r="F17" s="205"/>
      <c r="G17" s="223"/>
      <c r="H17" s="224"/>
      <c r="I17" s="225"/>
    </row>
    <row r="18" spans="1:9" x14ac:dyDescent="0.3">
      <c r="A18" s="210" t="s">
        <v>338</v>
      </c>
      <c r="B18" s="226">
        <v>8562</v>
      </c>
      <c r="C18" s="205"/>
      <c r="D18" s="222" t="s">
        <v>352</v>
      </c>
      <c r="E18" s="212">
        <v>7094.72</v>
      </c>
      <c r="F18" s="205"/>
      <c r="G18" s="204"/>
    </row>
    <row r="19" spans="1:9" x14ac:dyDescent="0.3">
      <c r="A19" s="210" t="s">
        <v>339</v>
      </c>
      <c r="B19" s="211">
        <v>26059</v>
      </c>
      <c r="C19" s="212"/>
      <c r="D19" s="227" t="s">
        <v>376</v>
      </c>
      <c r="E19" s="228">
        <v>3500</v>
      </c>
      <c r="F19" s="205"/>
    </row>
    <row r="20" spans="1:9" x14ac:dyDescent="0.3">
      <c r="A20" s="210" t="s">
        <v>340</v>
      </c>
      <c r="B20" s="205">
        <v>951974</v>
      </c>
      <c r="C20" s="205"/>
      <c r="E20" s="205">
        <v>12594.720000000001</v>
      </c>
      <c r="F20" s="205"/>
      <c r="G20" s="204"/>
    </row>
    <row r="21" spans="1:9" x14ac:dyDescent="0.3">
      <c r="B21" s="205"/>
      <c r="C21" s="205"/>
      <c r="E21" s="229"/>
      <c r="F21" s="205"/>
    </row>
    <row r="22" spans="1:9" x14ac:dyDescent="0.3">
      <c r="A22" s="230" t="s">
        <v>341</v>
      </c>
      <c r="B22" s="205"/>
      <c r="C22" s="205"/>
      <c r="D22" s="219" t="s">
        <v>349</v>
      </c>
      <c r="E22" s="212">
        <v>142342.72</v>
      </c>
      <c r="F22" s="205"/>
    </row>
    <row r="23" spans="1:9" ht="15" thickBot="1" x14ac:dyDescent="0.35">
      <c r="A23" s="210" t="s">
        <v>342</v>
      </c>
      <c r="B23" s="205">
        <v>82454</v>
      </c>
      <c r="C23" s="231"/>
      <c r="D23" s="205"/>
      <c r="E23" s="232"/>
      <c r="F23" s="205"/>
    </row>
    <row r="24" spans="1:9" ht="15" thickTop="1" x14ac:dyDescent="0.3">
      <c r="A24" s="210" t="s">
        <v>343</v>
      </c>
      <c r="B24" s="211">
        <v>0</v>
      </c>
      <c r="C24" s="205"/>
      <c r="D24" s="205" t="s">
        <v>346</v>
      </c>
      <c r="E24" s="233">
        <v>3835039.4049999998</v>
      </c>
      <c r="F24" s="205"/>
      <c r="H24" s="234"/>
    </row>
    <row r="25" spans="1:9" x14ac:dyDescent="0.3">
      <c r="A25" s="210" t="s">
        <v>344</v>
      </c>
      <c r="B25" s="205">
        <v>82454</v>
      </c>
      <c r="C25" s="212"/>
      <c r="D25" s="205"/>
      <c r="E25" s="205"/>
      <c r="F25" s="205"/>
    </row>
    <row r="26" spans="1:9" x14ac:dyDescent="0.3">
      <c r="B26" s="205"/>
      <c r="C26" s="205"/>
      <c r="D26" s="219" t="s">
        <v>353</v>
      </c>
      <c r="E26" s="234">
        <v>3824891.2546000001</v>
      </c>
      <c r="F26" s="205"/>
    </row>
    <row r="27" spans="1:9" x14ac:dyDescent="0.3">
      <c r="A27" s="230" t="s">
        <v>345</v>
      </c>
      <c r="B27" s="235">
        <v>3977382.125</v>
      </c>
      <c r="C27" s="205"/>
      <c r="D27" s="211"/>
      <c r="E27" s="229"/>
      <c r="F27" s="236"/>
    </row>
    <row r="28" spans="1:9" x14ac:dyDescent="0.3">
      <c r="C28" s="205"/>
      <c r="D28" s="226" t="s">
        <v>402</v>
      </c>
      <c r="E28" s="205">
        <v>10148.150399999693</v>
      </c>
      <c r="F28" s="205"/>
    </row>
    <row r="29" spans="1:9" x14ac:dyDescent="0.3">
      <c r="B29" s="205"/>
      <c r="C29" s="205"/>
      <c r="D29" s="204"/>
      <c r="F29" s="205"/>
    </row>
    <row r="30" spans="1:9" x14ac:dyDescent="0.3">
      <c r="B30" s="205"/>
      <c r="C30" s="205"/>
      <c r="E30" s="205"/>
      <c r="F30" s="205"/>
    </row>
    <row r="31" spans="1:9" x14ac:dyDescent="0.3">
      <c r="B31" s="205"/>
      <c r="C31" s="205"/>
      <c r="F31" s="205"/>
    </row>
    <row r="32" spans="1:9" x14ac:dyDescent="0.3">
      <c r="B32" s="205"/>
      <c r="C32" s="205"/>
      <c r="E32" s="205"/>
    </row>
    <row r="33" spans="2:4" x14ac:dyDescent="0.3">
      <c r="B33" s="205"/>
      <c r="C33" s="205"/>
    </row>
    <row r="34" spans="2:4" ht="15" thickBot="1" x14ac:dyDescent="0.35">
      <c r="B34" s="205"/>
      <c r="C34" s="205"/>
    </row>
    <row r="35" spans="2:4" x14ac:dyDescent="0.3">
      <c r="B35" s="467" t="s">
        <v>364</v>
      </c>
      <c r="C35" s="468"/>
      <c r="D35" s="469"/>
    </row>
    <row r="36" spans="2:4" x14ac:dyDescent="0.3">
      <c r="B36" s="473" t="s">
        <v>365</v>
      </c>
      <c r="C36" s="474"/>
      <c r="D36" s="475"/>
    </row>
    <row r="37" spans="2:4" x14ac:dyDescent="0.3">
      <c r="B37" s="463" t="s">
        <v>366</v>
      </c>
      <c r="C37" s="464"/>
      <c r="D37" s="237">
        <v>72454</v>
      </c>
    </row>
    <row r="38" spans="2:4" x14ac:dyDescent="0.3">
      <c r="B38" s="238"/>
      <c r="C38" s="216" t="s">
        <v>353</v>
      </c>
      <c r="D38" s="237">
        <v>10000</v>
      </c>
    </row>
    <row r="39" spans="2:4" x14ac:dyDescent="0.3">
      <c r="B39" s="463" t="s">
        <v>367</v>
      </c>
      <c r="C39" s="464"/>
      <c r="D39" s="237">
        <v>23321</v>
      </c>
    </row>
    <row r="40" spans="2:4" x14ac:dyDescent="0.3">
      <c r="B40" s="463" t="s">
        <v>368</v>
      </c>
      <c r="C40" s="464"/>
      <c r="D40" s="237">
        <v>13000</v>
      </c>
    </row>
    <row r="41" spans="2:4" x14ac:dyDescent="0.3">
      <c r="B41" s="463" t="s">
        <v>387</v>
      </c>
      <c r="C41" s="464"/>
      <c r="D41" s="237">
        <v>5000</v>
      </c>
    </row>
    <row r="42" spans="2:4" x14ac:dyDescent="0.3">
      <c r="B42" s="238"/>
      <c r="C42" s="216" t="s">
        <v>411</v>
      </c>
      <c r="D42" s="237">
        <v>292.48</v>
      </c>
    </row>
    <row r="43" spans="2:4" x14ac:dyDescent="0.3">
      <c r="B43" s="463" t="s">
        <v>369</v>
      </c>
      <c r="C43" s="464"/>
      <c r="D43" s="237">
        <v>10932.52</v>
      </c>
    </row>
    <row r="44" spans="2:4" ht="15" thickBot="1" x14ac:dyDescent="0.35">
      <c r="B44" s="465" t="s">
        <v>103</v>
      </c>
      <c r="C44" s="466"/>
      <c r="D44" s="173">
        <v>135000</v>
      </c>
    </row>
  </sheetData>
  <mergeCells count="10">
    <mergeCell ref="B40:C40"/>
    <mergeCell ref="B41:C41"/>
    <mergeCell ref="B43:C43"/>
    <mergeCell ref="B44:C44"/>
    <mergeCell ref="G6:I6"/>
    <mergeCell ref="G7:I7"/>
    <mergeCell ref="B35:D35"/>
    <mergeCell ref="B36:D36"/>
    <mergeCell ref="B37:C37"/>
    <mergeCell ref="B39:C39"/>
  </mergeCells>
  <conditionalFormatting sqref="D44">
    <cfRule type="cellIs" dxfId="0" priority="1" operator="greaterThan">
      <formula>135000</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S235"/>
  <sheetViews>
    <sheetView zoomScaleNormal="100" zoomScaleSheetLayoutView="75" workbookViewId="0">
      <pane ySplit="4" topLeftCell="A209" activePane="bottomLeft" state="frozen"/>
      <selection pane="bottomLeft" activeCell="H231" sqref="H231"/>
    </sheetView>
  </sheetViews>
  <sheetFormatPr defaultColWidth="11.54296875" defaultRowHeight="13.8" outlineLevelRow="1" x14ac:dyDescent="0.25"/>
  <cols>
    <col min="1" max="1" width="13.90625" style="4" customWidth="1"/>
    <col min="2" max="2" width="30.08984375" style="4" customWidth="1"/>
    <col min="3" max="3" width="15" style="80" hidden="1" customWidth="1"/>
    <col min="4" max="4" width="15" style="80" customWidth="1"/>
    <col min="5" max="5" width="14.90625" style="80" hidden="1" customWidth="1"/>
    <col min="6" max="6" width="15" style="81" customWidth="1"/>
    <col min="7" max="8" width="15.08984375" style="80" customWidth="1"/>
    <col min="9" max="9" width="15" style="80" customWidth="1"/>
    <col min="10" max="10" width="11" style="3" customWidth="1"/>
    <col min="11" max="11" width="7.08984375" style="4" customWidth="1"/>
    <col min="12" max="12" width="16" style="4" customWidth="1"/>
    <col min="13" max="13" width="8.6328125" style="4" customWidth="1"/>
    <col min="14" max="14" width="11.453125" style="4" customWidth="1"/>
    <col min="15" max="15" width="5.08984375" style="4" customWidth="1"/>
    <col min="16" max="16" width="9.36328125" style="4" customWidth="1"/>
    <col min="17" max="18" width="11.54296875" style="4"/>
    <col min="19" max="19" width="14.90625" style="4" customWidth="1"/>
    <col min="20" max="16384" width="11.54296875" style="4"/>
  </cols>
  <sheetData>
    <row r="1" spans="1:19" ht="21" customHeight="1" thickBot="1" x14ac:dyDescent="0.3">
      <c r="A1" s="8" t="s">
        <v>0</v>
      </c>
      <c r="B1" s="8"/>
      <c r="C1" s="104"/>
      <c r="D1" s="105"/>
      <c r="E1" s="85"/>
      <c r="F1" s="105"/>
      <c r="G1" s="476" t="s">
        <v>247</v>
      </c>
      <c r="H1" s="476"/>
      <c r="I1" s="476"/>
      <c r="L1" s="477" t="s">
        <v>282</v>
      </c>
      <c r="M1" s="478"/>
      <c r="N1" s="110">
        <f>N226</f>
        <v>5065.4200000000019</v>
      </c>
      <c r="P1" s="239">
        <v>0.02</v>
      </c>
      <c r="Q1" s="479" t="s">
        <v>265</v>
      </c>
      <c r="R1" s="480"/>
      <c r="S1" s="481"/>
    </row>
    <row r="2" spans="1:19" ht="15.75" customHeight="1" thickBot="1" x14ac:dyDescent="0.3">
      <c r="A2" s="5"/>
      <c r="B2" s="5"/>
      <c r="C2" s="6"/>
      <c r="D2" s="2"/>
      <c r="E2" s="7"/>
      <c r="F2" s="2"/>
      <c r="G2" s="7"/>
      <c r="H2" s="7"/>
      <c r="I2" s="7"/>
      <c r="L2" s="482"/>
      <c r="M2" s="482"/>
      <c r="N2" s="109" t="s">
        <v>384</v>
      </c>
      <c r="P2" s="161"/>
      <c r="Q2" s="188"/>
      <c r="R2" s="189"/>
      <c r="S2" s="190"/>
    </row>
    <row r="3" spans="1:19" ht="16.5" customHeight="1" thickBot="1" x14ac:dyDescent="0.3">
      <c r="A3" s="8" t="s">
        <v>93</v>
      </c>
      <c r="B3" s="5"/>
      <c r="C3" s="9" t="s">
        <v>91</v>
      </c>
      <c r="D3" s="164" t="s">
        <v>90</v>
      </c>
      <c r="E3" s="98" t="s">
        <v>91</v>
      </c>
      <c r="F3" s="10" t="s">
        <v>90</v>
      </c>
      <c r="G3" s="82" t="s">
        <v>91</v>
      </c>
      <c r="H3" s="11" t="s">
        <v>89</v>
      </c>
      <c r="I3" s="82" t="s">
        <v>92</v>
      </c>
      <c r="J3" s="121" t="s">
        <v>173</v>
      </c>
      <c r="K3" s="12"/>
      <c r="M3" s="483" t="s">
        <v>266</v>
      </c>
      <c r="N3" s="483" t="s">
        <v>267</v>
      </c>
      <c r="O3" s="13"/>
      <c r="P3" s="162">
        <v>2</v>
      </c>
      <c r="Q3" s="485" t="s">
        <v>249</v>
      </c>
      <c r="R3" s="486"/>
      <c r="S3" s="487"/>
    </row>
    <row r="4" spans="1:19" x14ac:dyDescent="0.25">
      <c r="B4" s="14"/>
      <c r="C4" s="15" t="s">
        <v>94</v>
      </c>
      <c r="D4" s="16" t="s">
        <v>94</v>
      </c>
      <c r="E4" s="99" t="s">
        <v>169</v>
      </c>
      <c r="F4" s="17" t="s">
        <v>169</v>
      </c>
      <c r="G4" s="83" t="s">
        <v>246</v>
      </c>
      <c r="H4" s="18" t="s">
        <v>246</v>
      </c>
      <c r="I4" s="83" t="s">
        <v>347</v>
      </c>
      <c r="J4" s="122"/>
      <c r="L4" s="19"/>
      <c r="M4" s="484"/>
      <c r="N4" s="484"/>
      <c r="O4" s="13"/>
      <c r="P4" s="13"/>
      <c r="Q4" s="488" t="s">
        <v>312</v>
      </c>
      <c r="R4" s="486"/>
      <c r="S4" s="487"/>
    </row>
    <row r="5" spans="1:19" x14ac:dyDescent="0.25">
      <c r="A5" s="22" t="s">
        <v>248</v>
      </c>
      <c r="B5" s="23"/>
      <c r="C5" s="23"/>
      <c r="D5" s="24"/>
      <c r="E5" s="23"/>
      <c r="F5" s="24"/>
      <c r="G5" s="24"/>
      <c r="H5" s="24"/>
      <c r="I5" s="24"/>
      <c r="J5" s="123"/>
      <c r="L5" s="19"/>
      <c r="M5" s="20"/>
      <c r="N5" s="21"/>
      <c r="O5" s="13"/>
      <c r="P5" s="13"/>
    </row>
    <row r="6" spans="1:19" x14ac:dyDescent="0.25">
      <c r="A6" s="25" t="s">
        <v>95</v>
      </c>
      <c r="B6" s="26" t="s">
        <v>96</v>
      </c>
      <c r="C6" s="27">
        <v>111.1</v>
      </c>
      <c r="D6" s="28">
        <v>111.1</v>
      </c>
      <c r="E6" s="7">
        <v>114.43</v>
      </c>
      <c r="F6" s="29">
        <v>111.1</v>
      </c>
      <c r="G6" s="28">
        <v>114.43</v>
      </c>
      <c r="H6" s="28">
        <v>113.322</v>
      </c>
      <c r="I6" s="28">
        <v>2.2220000000000084</v>
      </c>
      <c r="J6" s="240">
        <v>2.0000000000000018E-2</v>
      </c>
      <c r="K6" s="241"/>
      <c r="L6" s="19"/>
      <c r="M6" s="30" t="s">
        <v>209</v>
      </c>
      <c r="N6" s="31">
        <f t="shared" ref="N6:N69" si="0">ROUND(IF(M6="Y",F6*$P$1,0),2)</f>
        <v>2.2200000000000002</v>
      </c>
    </row>
    <row r="7" spans="1:19" x14ac:dyDescent="0.25">
      <c r="A7" s="32" t="s">
        <v>215</v>
      </c>
      <c r="B7" s="37" t="s">
        <v>216</v>
      </c>
      <c r="C7" s="34">
        <v>978.06</v>
      </c>
      <c r="D7" s="35">
        <v>973.30925000000002</v>
      </c>
      <c r="E7" s="100">
        <v>1002.51</v>
      </c>
      <c r="F7" s="36">
        <v>987.91</v>
      </c>
      <c r="G7" s="35">
        <v>1017.55</v>
      </c>
      <c r="H7" s="35">
        <v>1007.6682</v>
      </c>
      <c r="I7" s="35">
        <v>19.758199999999988</v>
      </c>
      <c r="J7" s="242">
        <v>2.0000000000000018E-2</v>
      </c>
      <c r="K7" s="241"/>
      <c r="M7" s="30" t="s">
        <v>209</v>
      </c>
      <c r="N7" s="31">
        <f t="shared" si="0"/>
        <v>19.760000000000002</v>
      </c>
    </row>
    <row r="8" spans="1:19" x14ac:dyDescent="0.25">
      <c r="A8" s="25" t="s">
        <v>221</v>
      </c>
      <c r="B8" s="26" t="s">
        <v>222</v>
      </c>
      <c r="C8" s="27">
        <v>4300</v>
      </c>
      <c r="D8" s="28">
        <v>4300</v>
      </c>
      <c r="E8" s="7">
        <v>4600</v>
      </c>
      <c r="F8" s="29">
        <v>4600</v>
      </c>
      <c r="G8" s="28">
        <v>4600</v>
      </c>
      <c r="H8" s="28">
        <v>4600</v>
      </c>
      <c r="I8" s="28">
        <v>0</v>
      </c>
      <c r="J8" s="240">
        <v>0</v>
      </c>
      <c r="K8" s="241"/>
      <c r="M8" s="30"/>
      <c r="N8" s="31">
        <f t="shared" si="0"/>
        <v>0</v>
      </c>
    </row>
    <row r="9" spans="1:19" x14ac:dyDescent="0.25">
      <c r="A9" s="32" t="s">
        <v>217</v>
      </c>
      <c r="B9" s="37" t="s">
        <v>218</v>
      </c>
      <c r="C9" s="34">
        <v>6100</v>
      </c>
      <c r="D9" s="35">
        <v>6100</v>
      </c>
      <c r="E9" s="100">
        <v>50000</v>
      </c>
      <c r="F9" s="36">
        <v>50000</v>
      </c>
      <c r="G9" s="35">
        <v>50000</v>
      </c>
      <c r="H9" s="35">
        <v>50000</v>
      </c>
      <c r="I9" s="35">
        <v>0</v>
      </c>
      <c r="J9" s="242">
        <v>0</v>
      </c>
      <c r="K9" s="241"/>
      <c r="M9" s="30"/>
      <c r="N9" s="31">
        <f t="shared" si="0"/>
        <v>0</v>
      </c>
    </row>
    <row r="10" spans="1:19" x14ac:dyDescent="0.25">
      <c r="A10" s="25" t="s">
        <v>214</v>
      </c>
      <c r="B10" s="26" t="s">
        <v>260</v>
      </c>
      <c r="C10" s="27">
        <v>18000</v>
      </c>
      <c r="D10" s="28">
        <v>17000</v>
      </c>
      <c r="E10" s="7">
        <v>18000</v>
      </c>
      <c r="F10" s="29">
        <v>14243.45</v>
      </c>
      <c r="G10" s="28">
        <v>14530</v>
      </c>
      <c r="H10" s="28">
        <v>14530</v>
      </c>
      <c r="I10" s="138">
        <v>286.54999999999927</v>
      </c>
      <c r="J10" s="243">
        <v>2.011801915968392E-2</v>
      </c>
      <c r="K10" s="241"/>
      <c r="M10" s="30"/>
      <c r="N10" s="31">
        <f t="shared" si="0"/>
        <v>0</v>
      </c>
    </row>
    <row r="11" spans="1:19" x14ac:dyDescent="0.25">
      <c r="A11" s="32" t="s">
        <v>269</v>
      </c>
      <c r="B11" s="37" t="s">
        <v>257</v>
      </c>
      <c r="C11" s="34"/>
      <c r="D11" s="35">
        <v>0</v>
      </c>
      <c r="E11" s="100"/>
      <c r="F11" s="36">
        <v>14000</v>
      </c>
      <c r="G11" s="35">
        <v>14420</v>
      </c>
      <c r="H11" s="35">
        <v>14420</v>
      </c>
      <c r="I11" s="137">
        <v>420</v>
      </c>
      <c r="J11" s="244">
        <v>3.0000000000000027E-2</v>
      </c>
      <c r="K11" s="241"/>
      <c r="M11" s="30"/>
      <c r="N11" s="31">
        <f t="shared" si="0"/>
        <v>0</v>
      </c>
    </row>
    <row r="12" spans="1:19" x14ac:dyDescent="0.25">
      <c r="A12" s="5" t="s">
        <v>283</v>
      </c>
      <c r="B12" s="5" t="s">
        <v>228</v>
      </c>
      <c r="C12" s="27">
        <v>0</v>
      </c>
      <c r="D12" s="28">
        <v>100</v>
      </c>
      <c r="E12" s="7">
        <v>0</v>
      </c>
      <c r="F12" s="29">
        <v>0</v>
      </c>
      <c r="G12" s="28">
        <v>0</v>
      </c>
      <c r="H12" s="28">
        <v>0</v>
      </c>
      <c r="I12" s="138">
        <v>0</v>
      </c>
      <c r="J12" s="245"/>
      <c r="K12" s="241"/>
      <c r="M12" s="30"/>
      <c r="N12" s="31">
        <f t="shared" si="0"/>
        <v>0</v>
      </c>
    </row>
    <row r="13" spans="1:19" x14ac:dyDescent="0.25">
      <c r="A13" s="32" t="s">
        <v>219</v>
      </c>
      <c r="B13" s="37" t="s">
        <v>220</v>
      </c>
      <c r="C13" s="34">
        <v>2900</v>
      </c>
      <c r="D13" s="35">
        <v>2900</v>
      </c>
      <c r="E13" s="100">
        <v>3100</v>
      </c>
      <c r="F13" s="36">
        <v>3000</v>
      </c>
      <c r="G13" s="35">
        <v>3000</v>
      </c>
      <c r="H13" s="35">
        <v>3000</v>
      </c>
      <c r="I13" s="137">
        <v>0</v>
      </c>
      <c r="J13" s="244">
        <v>0</v>
      </c>
      <c r="K13" s="241"/>
      <c r="M13" s="30"/>
      <c r="N13" s="31">
        <f t="shared" si="0"/>
        <v>0</v>
      </c>
    </row>
    <row r="14" spans="1:19" x14ac:dyDescent="0.25">
      <c r="A14" s="25" t="s">
        <v>281</v>
      </c>
      <c r="B14" s="26" t="s">
        <v>104</v>
      </c>
      <c r="C14" s="27">
        <v>1000</v>
      </c>
      <c r="D14" s="28">
        <v>1000</v>
      </c>
      <c r="E14" s="7">
        <v>1000</v>
      </c>
      <c r="F14" s="29">
        <v>1000</v>
      </c>
      <c r="G14" s="28">
        <v>1000</v>
      </c>
      <c r="H14" s="28">
        <v>1000</v>
      </c>
      <c r="I14" s="138">
        <v>0</v>
      </c>
      <c r="J14" s="245">
        <v>0</v>
      </c>
      <c r="K14" s="241"/>
      <c r="M14" s="30"/>
      <c r="N14" s="31">
        <f t="shared" si="0"/>
        <v>0</v>
      </c>
    </row>
    <row r="15" spans="1:19" x14ac:dyDescent="0.25">
      <c r="A15" s="32" t="s">
        <v>105</v>
      </c>
      <c r="B15" s="37" t="s">
        <v>211</v>
      </c>
      <c r="C15" s="34">
        <v>261</v>
      </c>
      <c r="D15" s="35">
        <v>261</v>
      </c>
      <c r="E15" s="102">
        <v>261</v>
      </c>
      <c r="F15" s="36">
        <v>261</v>
      </c>
      <c r="G15" s="35">
        <v>275.7</v>
      </c>
      <c r="H15" s="35">
        <v>275.7</v>
      </c>
      <c r="I15" s="137">
        <v>14.699999999999989</v>
      </c>
      <c r="J15" s="244">
        <v>5.6321839080459624E-2</v>
      </c>
      <c r="K15" s="241"/>
      <c r="M15" s="30"/>
      <c r="N15" s="31">
        <f t="shared" si="0"/>
        <v>0</v>
      </c>
    </row>
    <row r="16" spans="1:19" x14ac:dyDescent="0.25">
      <c r="A16" s="38"/>
      <c r="B16" s="43" t="s">
        <v>103</v>
      </c>
      <c r="C16" s="39">
        <v>1261</v>
      </c>
      <c r="D16" s="93">
        <v>32745.409250000001</v>
      </c>
      <c r="E16" s="101">
        <v>1261</v>
      </c>
      <c r="F16" s="40">
        <v>88203.46</v>
      </c>
      <c r="G16" s="41">
        <v>88957.68</v>
      </c>
      <c r="H16" s="41">
        <v>88946.690199999997</v>
      </c>
      <c r="I16" s="139">
        <v>743.23019999999929</v>
      </c>
      <c r="J16" s="245">
        <v>8.4263157023545254E-3</v>
      </c>
      <c r="K16" s="241"/>
      <c r="M16" s="30"/>
      <c r="N16" s="31">
        <f t="shared" si="0"/>
        <v>0</v>
      </c>
    </row>
    <row r="17" spans="1:14" x14ac:dyDescent="0.25">
      <c r="A17" s="22" t="s">
        <v>250</v>
      </c>
      <c r="B17" s="23"/>
      <c r="C17" s="23"/>
      <c r="D17" s="24"/>
      <c r="E17" s="23"/>
      <c r="F17" s="24"/>
      <c r="G17" s="24"/>
      <c r="H17" s="24"/>
      <c r="I17" s="140"/>
      <c r="J17" s="245"/>
      <c r="K17" s="241"/>
      <c r="M17" s="30"/>
      <c r="N17" s="31">
        <f t="shared" si="0"/>
        <v>0</v>
      </c>
    </row>
    <row r="18" spans="1:14" x14ac:dyDescent="0.25">
      <c r="A18" s="25" t="s">
        <v>97</v>
      </c>
      <c r="B18" s="73" t="s">
        <v>98</v>
      </c>
      <c r="C18" s="27">
        <v>1142.5899999999999</v>
      </c>
      <c r="D18" s="28">
        <v>1142.5899999999999</v>
      </c>
      <c r="E18" s="7">
        <v>1200</v>
      </c>
      <c r="F18" s="29">
        <v>1142.5899999999999</v>
      </c>
      <c r="G18" s="28">
        <v>1176.8699999999999</v>
      </c>
      <c r="H18" s="28">
        <v>1165.4417999999998</v>
      </c>
      <c r="I18" s="138">
        <v>22.851799999999912</v>
      </c>
      <c r="J18" s="245">
        <v>2.0000000000000018E-2</v>
      </c>
      <c r="K18" s="241"/>
      <c r="M18" s="30" t="s">
        <v>209</v>
      </c>
      <c r="N18" s="31">
        <f>ROUND(IF(M18="Y",F18*$P$1,0),2)</f>
        <v>22.85</v>
      </c>
    </row>
    <row r="19" spans="1:14" x14ac:dyDescent="0.25">
      <c r="A19" s="32" t="s">
        <v>101</v>
      </c>
      <c r="B19" s="37" t="s">
        <v>102</v>
      </c>
      <c r="C19" s="34">
        <v>29060.93</v>
      </c>
      <c r="D19" s="35">
        <v>28230.621600000002</v>
      </c>
      <c r="E19" s="100">
        <v>29077.54</v>
      </c>
      <c r="F19" s="36">
        <v>28654.080000000002</v>
      </c>
      <c r="G19" s="35">
        <v>29513.7</v>
      </c>
      <c r="H19" s="35">
        <v>29227.161600000003</v>
      </c>
      <c r="I19" s="137">
        <v>573.08160000000134</v>
      </c>
      <c r="J19" s="244">
        <v>2.0000000000000018E-2</v>
      </c>
      <c r="K19" s="241"/>
      <c r="M19" s="30" t="s">
        <v>209</v>
      </c>
      <c r="N19" s="31">
        <f>ROUND(IF(M19="Y",F19*$P$1,0),2)</f>
        <v>573.08000000000004</v>
      </c>
    </row>
    <row r="20" spans="1:14" x14ac:dyDescent="0.25">
      <c r="A20" s="25" t="s">
        <v>268</v>
      </c>
      <c r="B20" s="26" t="s">
        <v>16</v>
      </c>
      <c r="C20" s="27"/>
      <c r="D20" s="28">
        <v>0</v>
      </c>
      <c r="E20" s="7"/>
      <c r="F20" s="29">
        <v>500</v>
      </c>
      <c r="G20" s="28">
        <v>0</v>
      </c>
      <c r="H20" s="28">
        <v>0</v>
      </c>
      <c r="I20" s="138">
        <v>-500</v>
      </c>
      <c r="J20" s="245">
        <v>-1</v>
      </c>
      <c r="K20" s="241"/>
      <c r="M20" s="30"/>
      <c r="N20" s="31">
        <f>ROUND(IF(M20="Y",F20*$P$1,0),2)</f>
        <v>0</v>
      </c>
    </row>
    <row r="21" spans="1:14" x14ac:dyDescent="0.25">
      <c r="A21" s="32" t="s">
        <v>212</v>
      </c>
      <c r="B21" s="37" t="s">
        <v>213</v>
      </c>
      <c r="C21" s="34">
        <v>20000</v>
      </c>
      <c r="D21" s="35">
        <v>15000</v>
      </c>
      <c r="E21" s="100">
        <v>15000</v>
      </c>
      <c r="F21" s="36">
        <v>15000</v>
      </c>
      <c r="G21" s="35">
        <v>15000</v>
      </c>
      <c r="H21" s="35">
        <v>15000</v>
      </c>
      <c r="I21" s="137">
        <v>0</v>
      </c>
      <c r="J21" s="244">
        <v>0</v>
      </c>
      <c r="K21" s="241"/>
      <c r="M21" s="30"/>
      <c r="N21" s="31">
        <f>ROUND(IF(M21="Y",F21*$P$1,0),2)</f>
        <v>0</v>
      </c>
    </row>
    <row r="22" spans="1:14" x14ac:dyDescent="0.25">
      <c r="A22" s="25" t="s">
        <v>99</v>
      </c>
      <c r="B22" s="26" t="s">
        <v>100</v>
      </c>
      <c r="C22" s="27">
        <v>1500</v>
      </c>
      <c r="D22" s="28">
        <v>1500</v>
      </c>
      <c r="E22" s="7">
        <v>2500</v>
      </c>
      <c r="F22" s="29">
        <v>1500</v>
      </c>
      <c r="G22" s="28">
        <v>1500</v>
      </c>
      <c r="H22" s="28">
        <v>1500</v>
      </c>
      <c r="I22" s="138">
        <v>0</v>
      </c>
      <c r="J22" s="245">
        <v>0</v>
      </c>
      <c r="K22" s="241"/>
      <c r="M22" s="30"/>
      <c r="N22" s="31">
        <f>ROUND(IF(M22="Y",F22*$P$1,0),2)</f>
        <v>0</v>
      </c>
    </row>
    <row r="23" spans="1:14" x14ac:dyDescent="0.25">
      <c r="A23" s="1"/>
      <c r="B23" s="1" t="s">
        <v>103</v>
      </c>
      <c r="C23" s="39">
        <v>108778.06</v>
      </c>
      <c r="D23" s="93">
        <v>45873.211600000002</v>
      </c>
      <c r="E23" s="101">
        <v>146202.51</v>
      </c>
      <c r="F23" s="40">
        <v>46796.67</v>
      </c>
      <c r="G23" s="41">
        <v>47190.57</v>
      </c>
      <c r="H23" s="41">
        <v>46892.603400000007</v>
      </c>
      <c r="I23" s="139">
        <v>95.933400000001257</v>
      </c>
      <c r="J23" s="245">
        <v>2.0500048400882154E-3</v>
      </c>
      <c r="K23" s="241"/>
      <c r="M23" s="30"/>
      <c r="N23" s="31">
        <f t="shared" si="0"/>
        <v>0</v>
      </c>
    </row>
    <row r="24" spans="1:14" x14ac:dyDescent="0.25">
      <c r="A24" s="46" t="s">
        <v>251</v>
      </c>
      <c r="B24" s="61"/>
      <c r="C24" s="48"/>
      <c r="D24" s="49"/>
      <c r="E24" s="48"/>
      <c r="F24" s="50"/>
      <c r="G24" s="50"/>
      <c r="H24" s="50"/>
      <c r="I24" s="141"/>
      <c r="J24" s="246"/>
      <c r="K24" s="241"/>
      <c r="M24" s="30"/>
      <c r="N24" s="31">
        <f t="shared" si="0"/>
        <v>0</v>
      </c>
    </row>
    <row r="25" spans="1:14" x14ac:dyDescent="0.25">
      <c r="A25" s="51" t="s">
        <v>30</v>
      </c>
      <c r="B25" s="52" t="s">
        <v>31</v>
      </c>
      <c r="C25" s="27">
        <v>16278.84</v>
      </c>
      <c r="D25" s="28">
        <v>15891.251499999998</v>
      </c>
      <c r="E25" s="7">
        <v>16367.99</v>
      </c>
      <c r="F25" s="29">
        <v>16129.62</v>
      </c>
      <c r="G25" s="28">
        <v>16613.5</v>
      </c>
      <c r="H25" s="28">
        <v>16452.2124</v>
      </c>
      <c r="I25" s="138">
        <v>322.59239999999954</v>
      </c>
      <c r="J25" s="245">
        <v>2.0000000000000018E-2</v>
      </c>
      <c r="K25" s="241"/>
      <c r="M25" s="30" t="s">
        <v>209</v>
      </c>
      <c r="N25" s="31">
        <f t="shared" si="0"/>
        <v>322.58999999999997</v>
      </c>
    </row>
    <row r="26" spans="1:14" x14ac:dyDescent="0.25">
      <c r="A26" s="53" t="s">
        <v>32</v>
      </c>
      <c r="B26" s="54" t="s">
        <v>33</v>
      </c>
      <c r="C26" s="34">
        <v>5680.04</v>
      </c>
      <c r="D26" s="35">
        <v>5544.799</v>
      </c>
      <c r="E26" s="100">
        <v>5824</v>
      </c>
      <c r="F26" s="36">
        <v>5627.97</v>
      </c>
      <c r="G26" s="35">
        <v>5380.47</v>
      </c>
      <c r="H26" s="35">
        <v>5488.0794000000005</v>
      </c>
      <c r="I26" s="137">
        <v>-139.89059999999972</v>
      </c>
      <c r="J26" s="244">
        <v>-2.4856315865223078E-2</v>
      </c>
      <c r="K26" s="241"/>
      <c r="M26" s="30" t="s">
        <v>209</v>
      </c>
      <c r="N26" s="31">
        <f t="shared" si="0"/>
        <v>112.56</v>
      </c>
    </row>
    <row r="27" spans="1:14" x14ac:dyDescent="0.25">
      <c r="A27" s="51" t="s">
        <v>36</v>
      </c>
      <c r="B27" s="52" t="s">
        <v>37</v>
      </c>
      <c r="C27" s="27">
        <v>7275</v>
      </c>
      <c r="D27" s="28">
        <v>7275</v>
      </c>
      <c r="E27" s="7">
        <v>8000</v>
      </c>
      <c r="F27" s="29">
        <v>8000</v>
      </c>
      <c r="G27" s="28">
        <v>8500</v>
      </c>
      <c r="H27" s="28">
        <v>8500</v>
      </c>
      <c r="I27" s="138">
        <v>500</v>
      </c>
      <c r="J27" s="245">
        <v>6.25E-2</v>
      </c>
      <c r="K27" s="241"/>
      <c r="M27" s="30"/>
      <c r="N27" s="31">
        <f>ROUND(IF(M27="Y",F27*$P$1,0),2)</f>
        <v>0</v>
      </c>
    </row>
    <row r="28" spans="1:14" x14ac:dyDescent="0.25">
      <c r="A28" s="53" t="s">
        <v>34</v>
      </c>
      <c r="B28" s="54" t="s">
        <v>35</v>
      </c>
      <c r="C28" s="34">
        <v>4252.5</v>
      </c>
      <c r="D28" s="35">
        <v>4252.5</v>
      </c>
      <c r="E28" s="100">
        <v>4465</v>
      </c>
      <c r="F28" s="36">
        <v>4252.5</v>
      </c>
      <c r="G28" s="35">
        <v>4500</v>
      </c>
      <c r="H28" s="35">
        <v>4500</v>
      </c>
      <c r="I28" s="137">
        <v>247.5</v>
      </c>
      <c r="J28" s="244">
        <v>5.8201058201058142E-2</v>
      </c>
      <c r="K28" s="241"/>
      <c r="M28" s="30"/>
      <c r="N28" s="31">
        <f t="shared" si="0"/>
        <v>0</v>
      </c>
    </row>
    <row r="29" spans="1:14" x14ac:dyDescent="0.25">
      <c r="A29" s="38"/>
      <c r="B29" s="43" t="s">
        <v>103</v>
      </c>
      <c r="C29" s="39">
        <v>33486.380000000005</v>
      </c>
      <c r="D29" s="93">
        <v>32963.550499999998</v>
      </c>
      <c r="E29" s="101">
        <v>34656.99</v>
      </c>
      <c r="F29" s="40">
        <v>34010.089999999997</v>
      </c>
      <c r="G29" s="41">
        <v>34993.97</v>
      </c>
      <c r="H29" s="41">
        <v>34940.291799999999</v>
      </c>
      <c r="I29" s="139">
        <v>930.20179999999982</v>
      </c>
      <c r="J29" s="245">
        <v>2.7350759730421226E-2</v>
      </c>
      <c r="K29" s="241"/>
      <c r="M29" s="30"/>
      <c r="N29" s="31">
        <f t="shared" si="0"/>
        <v>0</v>
      </c>
    </row>
    <row r="30" spans="1:14" x14ac:dyDescent="0.25">
      <c r="A30" s="46" t="s">
        <v>286</v>
      </c>
      <c r="B30" s="47"/>
      <c r="C30" s="48"/>
      <c r="D30" s="49"/>
      <c r="E30" s="48"/>
      <c r="F30" s="50"/>
      <c r="G30" s="50"/>
      <c r="H30" s="50"/>
      <c r="I30" s="141"/>
      <c r="J30" s="246"/>
      <c r="K30" s="241"/>
      <c r="M30" s="30"/>
      <c r="N30" s="31">
        <f t="shared" si="0"/>
        <v>0</v>
      </c>
    </row>
    <row r="31" spans="1:14" x14ac:dyDescent="0.25">
      <c r="A31" s="51" t="s">
        <v>229</v>
      </c>
      <c r="B31" s="52" t="s">
        <v>230</v>
      </c>
      <c r="C31" s="27">
        <v>100</v>
      </c>
      <c r="D31" s="28">
        <v>100</v>
      </c>
      <c r="E31" s="101">
        <v>100</v>
      </c>
      <c r="F31" s="29">
        <v>200</v>
      </c>
      <c r="G31" s="28">
        <v>200</v>
      </c>
      <c r="H31" s="28">
        <v>200</v>
      </c>
      <c r="I31" s="138">
        <v>0</v>
      </c>
      <c r="J31" s="245">
        <v>0</v>
      </c>
      <c r="K31" s="241"/>
      <c r="M31" s="30"/>
      <c r="N31" s="31">
        <f t="shared" si="0"/>
        <v>0</v>
      </c>
    </row>
    <row r="32" spans="1:14" x14ac:dyDescent="0.25">
      <c r="A32" s="53" t="s">
        <v>231</v>
      </c>
      <c r="B32" s="54" t="s">
        <v>232</v>
      </c>
      <c r="C32" s="34"/>
      <c r="D32" s="35">
        <v>31650</v>
      </c>
      <c r="E32" s="100">
        <v>31650</v>
      </c>
      <c r="F32" s="36">
        <v>32000</v>
      </c>
      <c r="G32" s="35">
        <v>32000</v>
      </c>
      <c r="H32" s="35">
        <v>34468.79</v>
      </c>
      <c r="I32" s="137">
        <v>2468.7900000000009</v>
      </c>
      <c r="J32" s="244">
        <v>7.7149687499999953E-2</v>
      </c>
      <c r="K32" s="241"/>
      <c r="M32" s="30"/>
      <c r="N32" s="31">
        <f t="shared" si="0"/>
        <v>0</v>
      </c>
    </row>
    <row r="33" spans="1:14" x14ac:dyDescent="0.25">
      <c r="A33" s="38"/>
      <c r="B33" s="1" t="s">
        <v>103</v>
      </c>
      <c r="C33" s="39">
        <v>100</v>
      </c>
      <c r="D33" s="93">
        <v>31750</v>
      </c>
      <c r="E33" s="101">
        <v>31750</v>
      </c>
      <c r="F33" s="40">
        <v>32200</v>
      </c>
      <c r="G33" s="41">
        <v>32200</v>
      </c>
      <c r="H33" s="41">
        <v>34668.79</v>
      </c>
      <c r="I33" s="139">
        <v>2468.7900000000009</v>
      </c>
      <c r="J33" s="245">
        <v>7.6670496894409856E-2</v>
      </c>
      <c r="K33" s="241"/>
      <c r="M33" s="30"/>
      <c r="N33" s="31">
        <f t="shared" si="0"/>
        <v>0</v>
      </c>
    </row>
    <row r="34" spans="1:14" x14ac:dyDescent="0.25">
      <c r="A34" s="46" t="s">
        <v>287</v>
      </c>
      <c r="B34" s="47"/>
      <c r="C34" s="48"/>
      <c r="D34" s="49"/>
      <c r="E34" s="48"/>
      <c r="F34" s="50"/>
      <c r="G34" s="50"/>
      <c r="H34" s="50"/>
      <c r="I34" s="141"/>
      <c r="J34" s="246"/>
      <c r="K34" s="241"/>
      <c r="M34" s="30"/>
      <c r="N34" s="31">
        <f t="shared" si="0"/>
        <v>0</v>
      </c>
    </row>
    <row r="35" spans="1:14" x14ac:dyDescent="0.25">
      <c r="A35" s="25" t="s">
        <v>233</v>
      </c>
      <c r="B35" s="52" t="s">
        <v>234</v>
      </c>
      <c r="C35" s="27">
        <v>16892</v>
      </c>
      <c r="D35" s="28">
        <v>17060.919999999998</v>
      </c>
      <c r="E35" s="7">
        <v>17914</v>
      </c>
      <c r="F35" s="29">
        <v>17316.830000000002</v>
      </c>
      <c r="G35" s="28">
        <v>17750</v>
      </c>
      <c r="H35" s="28">
        <v>17663.1666</v>
      </c>
      <c r="I35" s="138">
        <v>346.33659999999873</v>
      </c>
      <c r="J35" s="245">
        <v>2.0000000000000018E-2</v>
      </c>
      <c r="K35" s="241"/>
      <c r="M35" s="30" t="s">
        <v>209</v>
      </c>
      <c r="N35" s="31">
        <f t="shared" si="0"/>
        <v>346.34</v>
      </c>
    </row>
    <row r="36" spans="1:14" x14ac:dyDescent="0.25">
      <c r="A36" s="53" t="s">
        <v>235</v>
      </c>
      <c r="B36" s="54" t="s">
        <v>316</v>
      </c>
      <c r="C36" s="34">
        <v>100</v>
      </c>
      <c r="D36" s="35">
        <v>100</v>
      </c>
      <c r="E36" s="100">
        <v>100</v>
      </c>
      <c r="F36" s="36">
        <v>100</v>
      </c>
      <c r="G36" s="35">
        <v>1000</v>
      </c>
      <c r="H36" s="35">
        <v>1020</v>
      </c>
      <c r="I36" s="137">
        <v>920</v>
      </c>
      <c r="J36" s="244">
        <v>9.1999999999999993</v>
      </c>
      <c r="K36" s="241"/>
      <c r="M36" s="30" t="s">
        <v>209</v>
      </c>
      <c r="N36" s="31">
        <f t="shared" si="0"/>
        <v>2</v>
      </c>
    </row>
    <row r="37" spans="1:14" x14ac:dyDescent="0.25">
      <c r="A37" s="25" t="s">
        <v>238</v>
      </c>
      <c r="B37" s="52" t="s">
        <v>239</v>
      </c>
      <c r="C37" s="27">
        <v>2500</v>
      </c>
      <c r="D37" s="28">
        <v>2500</v>
      </c>
      <c r="E37" s="101">
        <v>2500</v>
      </c>
      <c r="F37" s="29">
        <v>2500</v>
      </c>
      <c r="G37" s="28">
        <v>0</v>
      </c>
      <c r="H37" s="28">
        <v>0</v>
      </c>
      <c r="I37" s="138">
        <v>-2500</v>
      </c>
      <c r="J37" s="245">
        <v>-1</v>
      </c>
      <c r="K37" s="241"/>
      <c r="M37" s="30"/>
      <c r="N37" s="31">
        <f>ROUND(IF(M37="Y",F37*$P$1,0),2)</f>
        <v>0</v>
      </c>
    </row>
    <row r="38" spans="1:14" x14ac:dyDescent="0.25">
      <c r="A38" s="32" t="s">
        <v>236</v>
      </c>
      <c r="B38" s="37" t="s">
        <v>237</v>
      </c>
      <c r="C38" s="34">
        <v>1350</v>
      </c>
      <c r="D38" s="35">
        <v>1350</v>
      </c>
      <c r="E38" s="100">
        <v>1350</v>
      </c>
      <c r="F38" s="36">
        <v>1350</v>
      </c>
      <c r="G38" s="35">
        <v>1350</v>
      </c>
      <c r="H38" s="35">
        <v>1350</v>
      </c>
      <c r="I38" s="137">
        <v>0</v>
      </c>
      <c r="J38" s="244">
        <v>0</v>
      </c>
      <c r="K38" s="241"/>
      <c r="M38" s="30"/>
      <c r="N38" s="31">
        <f t="shared" si="0"/>
        <v>0</v>
      </c>
    </row>
    <row r="39" spans="1:14" x14ac:dyDescent="0.25">
      <c r="A39" s="25" t="s">
        <v>240</v>
      </c>
      <c r="B39" s="26" t="s">
        <v>1</v>
      </c>
      <c r="C39" s="27">
        <v>8020</v>
      </c>
      <c r="D39" s="28">
        <v>8020</v>
      </c>
      <c r="E39" s="7">
        <v>8020</v>
      </c>
      <c r="F39" s="29">
        <v>8020</v>
      </c>
      <c r="G39" s="28">
        <v>8161.08</v>
      </c>
      <c r="H39" s="28">
        <v>8161.08</v>
      </c>
      <c r="I39" s="138">
        <v>141.07999999999993</v>
      </c>
      <c r="J39" s="245">
        <v>1.7591022443890214E-2</v>
      </c>
      <c r="K39" s="241"/>
      <c r="M39" s="30"/>
      <c r="N39" s="31">
        <f t="shared" si="0"/>
        <v>0</v>
      </c>
    </row>
    <row r="40" spans="1:14" x14ac:dyDescent="0.25">
      <c r="A40" s="32" t="s">
        <v>171</v>
      </c>
      <c r="B40" s="37" t="s">
        <v>172</v>
      </c>
      <c r="C40" s="34">
        <v>2000</v>
      </c>
      <c r="D40" s="35">
        <v>0</v>
      </c>
      <c r="E40" s="100">
        <v>1000</v>
      </c>
      <c r="F40" s="36">
        <v>1000</v>
      </c>
      <c r="G40" s="35">
        <v>0</v>
      </c>
      <c r="H40" s="35">
        <v>0</v>
      </c>
      <c r="I40" s="137">
        <v>-1000</v>
      </c>
      <c r="J40" s="244">
        <v>-1</v>
      </c>
      <c r="K40" s="241"/>
      <c r="M40" s="30"/>
      <c r="N40" s="31">
        <f t="shared" si="0"/>
        <v>0</v>
      </c>
    </row>
    <row r="41" spans="1:14" x14ac:dyDescent="0.25">
      <c r="A41" s="57"/>
      <c r="B41" s="58" t="s">
        <v>103</v>
      </c>
      <c r="C41" s="59">
        <v>28862</v>
      </c>
      <c r="D41" s="94">
        <v>29030.92</v>
      </c>
      <c r="E41" s="102">
        <v>30884</v>
      </c>
      <c r="F41" s="56">
        <v>30286.83</v>
      </c>
      <c r="G41" s="42">
        <v>28261.08</v>
      </c>
      <c r="H41" s="42">
        <v>28194.246599999999</v>
      </c>
      <c r="I41" s="142">
        <v>-2092.5834000000013</v>
      </c>
      <c r="J41" s="245">
        <v>-6.9092189575469032E-2</v>
      </c>
      <c r="K41" s="241"/>
      <c r="M41" s="30"/>
      <c r="N41" s="31">
        <f t="shared" si="0"/>
        <v>0</v>
      </c>
    </row>
    <row r="42" spans="1:14" x14ac:dyDescent="0.25">
      <c r="A42" s="46" t="s">
        <v>288</v>
      </c>
      <c r="B42" s="47"/>
      <c r="C42" s="48"/>
      <c r="D42" s="49"/>
      <c r="E42" s="48"/>
      <c r="F42" s="50"/>
      <c r="G42" s="50"/>
      <c r="H42" s="50"/>
      <c r="I42" s="141"/>
      <c r="J42" s="246"/>
      <c r="K42" s="241"/>
      <c r="M42" s="30"/>
      <c r="N42" s="31">
        <f t="shared" si="0"/>
        <v>0</v>
      </c>
    </row>
    <row r="43" spans="1:14" x14ac:dyDescent="0.25">
      <c r="A43" s="25" t="s">
        <v>241</v>
      </c>
      <c r="B43" s="26" t="s">
        <v>242</v>
      </c>
      <c r="C43" s="27">
        <v>7170</v>
      </c>
      <c r="D43" s="28">
        <v>7422.7424999999994</v>
      </c>
      <c r="E43" s="7">
        <v>7422.74</v>
      </c>
      <c r="F43" s="29">
        <v>7534.08</v>
      </c>
      <c r="G43" s="28">
        <v>7647.09</v>
      </c>
      <c r="H43" s="28">
        <v>7684.7615999999998</v>
      </c>
      <c r="I43" s="138">
        <v>150.68159999999989</v>
      </c>
      <c r="J43" s="245">
        <v>2.0000000000000018E-2</v>
      </c>
      <c r="K43" s="241"/>
      <c r="M43" s="30" t="s">
        <v>209</v>
      </c>
      <c r="N43" s="31">
        <f t="shared" si="0"/>
        <v>150.68</v>
      </c>
    </row>
    <row r="44" spans="1:14" x14ac:dyDescent="0.25">
      <c r="A44" s="32" t="s">
        <v>243</v>
      </c>
      <c r="B44" s="37" t="s">
        <v>244</v>
      </c>
      <c r="C44" s="34">
        <v>7170</v>
      </c>
      <c r="D44" s="35">
        <v>7422.7424999999994</v>
      </c>
      <c r="E44" s="100">
        <v>7422.74</v>
      </c>
      <c r="F44" s="36">
        <v>7534.08</v>
      </c>
      <c r="G44" s="35">
        <v>7647.09</v>
      </c>
      <c r="H44" s="35">
        <v>7684.7615999999998</v>
      </c>
      <c r="I44" s="137">
        <v>150.68159999999989</v>
      </c>
      <c r="J44" s="244">
        <v>2.0000000000000018E-2</v>
      </c>
      <c r="K44" s="241"/>
      <c r="M44" s="30" t="s">
        <v>209</v>
      </c>
      <c r="N44" s="31">
        <f t="shared" si="0"/>
        <v>150.68</v>
      </c>
    </row>
    <row r="45" spans="1:14" x14ac:dyDescent="0.25">
      <c r="A45" s="25" t="s">
        <v>245</v>
      </c>
      <c r="B45" s="26" t="s">
        <v>150</v>
      </c>
      <c r="C45" s="27">
        <v>7170</v>
      </c>
      <c r="D45" s="28">
        <v>7422.7424999999994</v>
      </c>
      <c r="E45" s="7">
        <v>7422.74</v>
      </c>
      <c r="F45" s="29">
        <v>7534.08</v>
      </c>
      <c r="G45" s="28">
        <v>7647.09</v>
      </c>
      <c r="H45" s="28">
        <v>7684.7615999999998</v>
      </c>
      <c r="I45" s="138">
        <v>150.68159999999989</v>
      </c>
      <c r="J45" s="245">
        <v>2.0000000000000018E-2</v>
      </c>
      <c r="K45" s="241"/>
      <c r="M45" s="30" t="s">
        <v>209</v>
      </c>
      <c r="N45" s="31">
        <f t="shared" si="0"/>
        <v>150.68</v>
      </c>
    </row>
    <row r="46" spans="1:14" x14ac:dyDescent="0.25">
      <c r="A46" s="32" t="s">
        <v>153</v>
      </c>
      <c r="B46" s="37" t="s">
        <v>154</v>
      </c>
      <c r="C46" s="34">
        <v>7000</v>
      </c>
      <c r="D46" s="35">
        <v>7000</v>
      </c>
      <c r="E46" s="100">
        <v>500</v>
      </c>
      <c r="F46" s="36">
        <v>500</v>
      </c>
      <c r="G46" s="35">
        <v>500</v>
      </c>
      <c r="H46" s="35">
        <v>500</v>
      </c>
      <c r="I46" s="137">
        <v>0</v>
      </c>
      <c r="J46" s="244">
        <v>0</v>
      </c>
      <c r="K46" s="241"/>
      <c r="M46" s="30"/>
      <c r="N46" s="31">
        <f>ROUND(IF(M46="Y",F46*$P$1,0),2)</f>
        <v>0</v>
      </c>
    </row>
    <row r="47" spans="1:14" x14ac:dyDescent="0.25">
      <c r="A47" s="25" t="s">
        <v>151</v>
      </c>
      <c r="B47" s="26" t="s">
        <v>152</v>
      </c>
      <c r="C47" s="27">
        <v>4905</v>
      </c>
      <c r="D47" s="28">
        <v>4905</v>
      </c>
      <c r="E47" s="101">
        <v>4905</v>
      </c>
      <c r="F47" s="29">
        <v>4905</v>
      </c>
      <c r="G47" s="28">
        <v>5105</v>
      </c>
      <c r="H47" s="28">
        <v>5105</v>
      </c>
      <c r="I47" s="138">
        <v>200</v>
      </c>
      <c r="J47" s="245">
        <v>4.0774719673802196E-2</v>
      </c>
      <c r="K47" s="241"/>
      <c r="M47" s="30"/>
      <c r="N47" s="31">
        <f t="shared" si="0"/>
        <v>0</v>
      </c>
    </row>
    <row r="48" spans="1:14" x14ac:dyDescent="0.25">
      <c r="A48" s="57"/>
      <c r="B48" s="60" t="s">
        <v>103</v>
      </c>
      <c r="C48" s="59">
        <v>33415</v>
      </c>
      <c r="D48" s="94">
        <v>34173.227499999994</v>
      </c>
      <c r="E48" s="102">
        <v>27673.22</v>
      </c>
      <c r="F48" s="56">
        <v>28007.239999999998</v>
      </c>
      <c r="G48" s="42">
        <v>28546.27</v>
      </c>
      <c r="H48" s="42">
        <v>28659.284800000001</v>
      </c>
      <c r="I48" s="142">
        <v>652.04479999999967</v>
      </c>
      <c r="J48" s="245">
        <v>2.3281294408160402E-2</v>
      </c>
      <c r="K48" s="241"/>
      <c r="M48" s="30"/>
      <c r="N48" s="31">
        <f t="shared" si="0"/>
        <v>0</v>
      </c>
    </row>
    <row r="49" spans="1:14" x14ac:dyDescent="0.25">
      <c r="A49" s="46" t="s">
        <v>289</v>
      </c>
      <c r="B49" s="61"/>
      <c r="C49" s="48"/>
      <c r="D49" s="49"/>
      <c r="E49" s="48"/>
      <c r="F49" s="50"/>
      <c r="G49" s="50"/>
      <c r="H49" s="50"/>
      <c r="I49" s="141"/>
      <c r="J49" s="246"/>
      <c r="K49" s="241"/>
      <c r="M49" s="30"/>
      <c r="N49" s="31">
        <f t="shared" si="0"/>
        <v>0</v>
      </c>
    </row>
    <row r="50" spans="1:14" x14ac:dyDescent="0.25">
      <c r="A50" s="51" t="s">
        <v>157</v>
      </c>
      <c r="B50" s="52" t="s">
        <v>158</v>
      </c>
      <c r="C50" s="27">
        <v>18121.740000000002</v>
      </c>
      <c r="D50" s="28">
        <v>17690.269999999997</v>
      </c>
      <c r="E50" s="7">
        <v>18220.98</v>
      </c>
      <c r="F50" s="29">
        <v>17955.62</v>
      </c>
      <c r="G50" s="28">
        <v>17955.62</v>
      </c>
      <c r="H50" s="28">
        <v>18314.739999999998</v>
      </c>
      <c r="I50" s="138">
        <v>359.11999999999898</v>
      </c>
      <c r="J50" s="245">
        <v>2.0000423265807532E-2</v>
      </c>
      <c r="K50" s="241"/>
      <c r="M50" s="30" t="s">
        <v>209</v>
      </c>
      <c r="N50" s="31">
        <f t="shared" si="0"/>
        <v>359.11</v>
      </c>
    </row>
    <row r="51" spans="1:14" x14ac:dyDescent="0.25">
      <c r="A51" s="53" t="s">
        <v>159</v>
      </c>
      <c r="B51" s="54" t="s">
        <v>317</v>
      </c>
      <c r="C51" s="34">
        <v>7929.16</v>
      </c>
      <c r="D51" s="35">
        <v>7740.3490000000002</v>
      </c>
      <c r="E51" s="100">
        <v>8153.6</v>
      </c>
      <c r="F51" s="36">
        <v>7856.46</v>
      </c>
      <c r="G51" s="35">
        <v>6870.24</v>
      </c>
      <c r="H51" s="35">
        <v>7007.64</v>
      </c>
      <c r="I51" s="137">
        <v>-848.81999999999971</v>
      </c>
      <c r="J51" s="244">
        <v>-0.10804102611099653</v>
      </c>
      <c r="K51" s="241"/>
      <c r="M51" s="30" t="s">
        <v>209</v>
      </c>
      <c r="N51" s="31">
        <f t="shared" si="0"/>
        <v>157.13</v>
      </c>
    </row>
    <row r="52" spans="1:14" x14ac:dyDescent="0.25">
      <c r="A52" s="2" t="s">
        <v>284</v>
      </c>
      <c r="B52" s="52" t="s">
        <v>164</v>
      </c>
      <c r="C52" s="27">
        <v>1000</v>
      </c>
      <c r="D52" s="28">
        <v>1000</v>
      </c>
      <c r="E52" s="7">
        <v>1000</v>
      </c>
      <c r="F52" s="29">
        <v>1000</v>
      </c>
      <c r="G52" s="28">
        <v>1000</v>
      </c>
      <c r="H52" s="28">
        <v>1000</v>
      </c>
      <c r="I52" s="138">
        <v>0</v>
      </c>
      <c r="J52" s="245">
        <v>0</v>
      </c>
      <c r="K52" s="241"/>
      <c r="M52" s="30"/>
      <c r="N52" s="31">
        <f>ROUND(IF(M52="Y",F52*$P$1,0),2)</f>
        <v>0</v>
      </c>
    </row>
    <row r="53" spans="1:14" x14ac:dyDescent="0.25">
      <c r="A53" s="53" t="s">
        <v>162</v>
      </c>
      <c r="B53" s="54" t="s">
        <v>163</v>
      </c>
      <c r="C53" s="34">
        <v>5000</v>
      </c>
      <c r="D53" s="35">
        <v>5000</v>
      </c>
      <c r="E53" s="100">
        <v>8000</v>
      </c>
      <c r="F53" s="36">
        <v>8000</v>
      </c>
      <c r="G53" s="35">
        <v>12000</v>
      </c>
      <c r="H53" s="35">
        <v>12000</v>
      </c>
      <c r="I53" s="137">
        <v>4000</v>
      </c>
      <c r="J53" s="244">
        <v>0.5</v>
      </c>
      <c r="K53" s="241"/>
      <c r="M53" s="30"/>
      <c r="N53" s="31">
        <f>ROUND(IF(M53="Y",F53*$P$1,0),2)</f>
        <v>0</v>
      </c>
    </row>
    <row r="54" spans="1:14" x14ac:dyDescent="0.25">
      <c r="A54" s="51" t="s">
        <v>155</v>
      </c>
      <c r="B54" s="52" t="s">
        <v>156</v>
      </c>
      <c r="C54" s="27">
        <v>700</v>
      </c>
      <c r="D54" s="28">
        <v>700</v>
      </c>
      <c r="E54" s="7">
        <v>700</v>
      </c>
      <c r="F54" s="29">
        <v>700</v>
      </c>
      <c r="G54" s="28">
        <v>700</v>
      </c>
      <c r="H54" s="28">
        <v>700</v>
      </c>
      <c r="I54" s="138">
        <v>0</v>
      </c>
      <c r="J54" s="245">
        <v>0</v>
      </c>
      <c r="K54" s="241"/>
      <c r="M54" s="30"/>
      <c r="N54" s="31">
        <f>ROUND(IF(M54="Y",F54*$P$1,0),2)</f>
        <v>0</v>
      </c>
    </row>
    <row r="55" spans="1:14" x14ac:dyDescent="0.25">
      <c r="A55" s="53" t="s">
        <v>160</v>
      </c>
      <c r="B55" s="54" t="s">
        <v>161</v>
      </c>
      <c r="C55" s="34">
        <v>5048.5</v>
      </c>
      <c r="D55" s="35">
        <v>5048.5</v>
      </c>
      <c r="E55" s="100">
        <v>6615</v>
      </c>
      <c r="F55" s="36">
        <v>6615</v>
      </c>
      <c r="G55" s="35">
        <v>6700</v>
      </c>
      <c r="H55" s="35">
        <v>6700</v>
      </c>
      <c r="I55" s="137">
        <v>85</v>
      </c>
      <c r="J55" s="244">
        <v>1.2849584278155746E-2</v>
      </c>
      <c r="K55" s="241"/>
      <c r="M55" s="30"/>
      <c r="N55" s="31">
        <f t="shared" si="0"/>
        <v>0</v>
      </c>
    </row>
    <row r="56" spans="1:14" x14ac:dyDescent="0.25">
      <c r="A56" s="38"/>
      <c r="B56" s="43" t="s">
        <v>103</v>
      </c>
      <c r="C56" s="39">
        <v>37799.4</v>
      </c>
      <c r="D56" s="93">
        <v>37179.118999999999</v>
      </c>
      <c r="E56" s="101">
        <v>42689.58</v>
      </c>
      <c r="F56" s="40">
        <v>42127.08</v>
      </c>
      <c r="G56" s="41">
        <v>45225.86</v>
      </c>
      <c r="H56" s="41">
        <v>45722.38</v>
      </c>
      <c r="I56" s="139">
        <v>3595.2999999999993</v>
      </c>
      <c r="J56" s="245">
        <v>8.5344153926642852E-2</v>
      </c>
      <c r="K56" s="241"/>
      <c r="M56" s="30"/>
      <c r="N56" s="31">
        <f t="shared" si="0"/>
        <v>0</v>
      </c>
    </row>
    <row r="57" spans="1:14" x14ac:dyDescent="0.25">
      <c r="A57" s="46" t="s">
        <v>290</v>
      </c>
      <c r="B57" s="61"/>
      <c r="C57" s="48"/>
      <c r="D57" s="49"/>
      <c r="E57" s="48"/>
      <c r="F57" s="50"/>
      <c r="G57" s="50"/>
      <c r="H57" s="50"/>
      <c r="I57" s="141"/>
      <c r="J57" s="246"/>
      <c r="K57" s="241"/>
      <c r="M57" s="30"/>
      <c r="N57" s="31">
        <f t="shared" si="0"/>
        <v>0</v>
      </c>
    </row>
    <row r="58" spans="1:14" x14ac:dyDescent="0.25">
      <c r="A58" s="51" t="s">
        <v>165</v>
      </c>
      <c r="B58" s="52" t="s">
        <v>210</v>
      </c>
      <c r="C58" s="27">
        <v>15292.41</v>
      </c>
      <c r="D58" s="28">
        <v>14928.305</v>
      </c>
      <c r="E58" s="7">
        <v>15674.73</v>
      </c>
      <c r="F58" s="29">
        <v>15152.23</v>
      </c>
      <c r="G58" s="28">
        <v>15606.8</v>
      </c>
      <c r="H58" s="28">
        <v>15455.274600000001</v>
      </c>
      <c r="I58" s="138">
        <v>303.04460000000108</v>
      </c>
      <c r="J58" s="245">
        <v>2.0000000000000018E-2</v>
      </c>
      <c r="K58" s="241"/>
      <c r="M58" s="30" t="s">
        <v>209</v>
      </c>
      <c r="N58" s="31">
        <f t="shared" si="0"/>
        <v>303.04000000000002</v>
      </c>
    </row>
    <row r="59" spans="1:14" x14ac:dyDescent="0.25">
      <c r="A59" s="53" t="s">
        <v>166</v>
      </c>
      <c r="B59" s="54" t="s">
        <v>167</v>
      </c>
      <c r="C59" s="34">
        <v>3443.83</v>
      </c>
      <c r="D59" s="35">
        <v>3529.9257499999994</v>
      </c>
      <c r="E59" s="100">
        <v>3706.43</v>
      </c>
      <c r="F59" s="36">
        <v>3582.88</v>
      </c>
      <c r="G59" s="35">
        <v>3690.37</v>
      </c>
      <c r="H59" s="35">
        <v>3654.5376000000001</v>
      </c>
      <c r="I59" s="137">
        <v>71.657600000000002</v>
      </c>
      <c r="J59" s="244">
        <v>2.0000000000000018E-2</v>
      </c>
      <c r="K59" s="241"/>
      <c r="M59" s="30" t="s">
        <v>209</v>
      </c>
      <c r="N59" s="31">
        <f t="shared" si="0"/>
        <v>71.66</v>
      </c>
    </row>
    <row r="60" spans="1:14" x14ac:dyDescent="0.25">
      <c r="A60" s="51" t="s">
        <v>439</v>
      </c>
      <c r="B60" s="52" t="s">
        <v>168</v>
      </c>
      <c r="C60" s="27">
        <v>6482</v>
      </c>
      <c r="D60" s="28">
        <v>6482</v>
      </c>
      <c r="E60" s="7">
        <v>6806.1</v>
      </c>
      <c r="F60" s="29">
        <v>6806.1</v>
      </c>
      <c r="G60" s="28">
        <v>6806.1</v>
      </c>
      <c r="H60" s="28">
        <v>6806.1</v>
      </c>
      <c r="I60" s="138">
        <v>0</v>
      </c>
      <c r="J60" s="245">
        <v>0</v>
      </c>
      <c r="K60" s="241"/>
      <c r="M60" s="30"/>
      <c r="N60" s="31">
        <f t="shared" si="0"/>
        <v>0</v>
      </c>
    </row>
    <row r="61" spans="1:14" x14ac:dyDescent="0.25">
      <c r="A61" s="62" t="s">
        <v>285</v>
      </c>
      <c r="B61" s="54" t="s">
        <v>29</v>
      </c>
      <c r="C61" s="34">
        <v>1000</v>
      </c>
      <c r="D61" s="35">
        <v>1000</v>
      </c>
      <c r="E61" s="102">
        <v>1000</v>
      </c>
      <c r="F61" s="36">
        <v>1000</v>
      </c>
      <c r="G61" s="35">
        <v>1000</v>
      </c>
      <c r="H61" s="35">
        <v>1000</v>
      </c>
      <c r="I61" s="137">
        <v>0</v>
      </c>
      <c r="J61" s="244">
        <v>0</v>
      </c>
      <c r="K61" s="241"/>
      <c r="M61" s="30"/>
      <c r="N61" s="31">
        <f t="shared" si="0"/>
        <v>0</v>
      </c>
    </row>
    <row r="62" spans="1:14" x14ac:dyDescent="0.25">
      <c r="A62" s="1"/>
      <c r="B62" s="43" t="s">
        <v>103</v>
      </c>
      <c r="C62" s="39">
        <v>26218.239999999998</v>
      </c>
      <c r="D62" s="93">
        <v>25940.230749999999</v>
      </c>
      <c r="E62" s="101">
        <v>27187.260000000002</v>
      </c>
      <c r="F62" s="40">
        <v>26541.21</v>
      </c>
      <c r="G62" s="41">
        <v>27103.269999999997</v>
      </c>
      <c r="H62" s="41">
        <v>26915.912199999999</v>
      </c>
      <c r="I62" s="139">
        <v>374.70220000000108</v>
      </c>
      <c r="J62" s="245">
        <v>1.4117751225358521E-2</v>
      </c>
      <c r="K62" s="241"/>
      <c r="M62" s="30"/>
      <c r="N62" s="31">
        <f t="shared" si="0"/>
        <v>0</v>
      </c>
    </row>
    <row r="63" spans="1:14" x14ac:dyDescent="0.25">
      <c r="A63" s="63" t="s">
        <v>291</v>
      </c>
      <c r="B63" s="47"/>
      <c r="C63" s="48"/>
      <c r="D63" s="49"/>
      <c r="E63" s="48"/>
      <c r="F63" s="64"/>
      <c r="G63" s="50"/>
      <c r="H63" s="50"/>
      <c r="I63" s="141"/>
      <c r="J63" s="246"/>
      <c r="K63" s="241"/>
      <c r="M63" s="30"/>
      <c r="N63" s="31">
        <f t="shared" si="0"/>
        <v>0</v>
      </c>
    </row>
    <row r="64" spans="1:14" x14ac:dyDescent="0.25">
      <c r="A64" s="51" t="s">
        <v>38</v>
      </c>
      <c r="B64" s="52" t="s">
        <v>39</v>
      </c>
      <c r="C64" s="27">
        <v>500</v>
      </c>
      <c r="D64" s="28">
        <v>500</v>
      </c>
      <c r="E64" s="101">
        <v>500</v>
      </c>
      <c r="F64" s="29">
        <v>500</v>
      </c>
      <c r="G64" s="28">
        <v>500</v>
      </c>
      <c r="H64" s="28">
        <v>500</v>
      </c>
      <c r="I64" s="138">
        <v>0</v>
      </c>
      <c r="J64" s="245">
        <v>0</v>
      </c>
      <c r="K64" s="241"/>
      <c r="M64" s="30"/>
      <c r="N64" s="31">
        <f t="shared" si="0"/>
        <v>0</v>
      </c>
    </row>
    <row r="65" spans="1:14" x14ac:dyDescent="0.25">
      <c r="A65" s="53" t="s">
        <v>174</v>
      </c>
      <c r="B65" s="54" t="s">
        <v>175</v>
      </c>
      <c r="C65" s="34">
        <v>2575</v>
      </c>
      <c r="D65" s="35">
        <v>2626.5</v>
      </c>
      <c r="E65" s="102">
        <v>2626.5</v>
      </c>
      <c r="F65" s="36">
        <v>2665.9</v>
      </c>
      <c r="G65" s="35">
        <v>2665.9</v>
      </c>
      <c r="H65" s="35">
        <v>2719.2180000000003</v>
      </c>
      <c r="I65" s="137">
        <v>53.318000000000211</v>
      </c>
      <c r="J65" s="244">
        <v>2.0000000000000018E-2</v>
      </c>
      <c r="K65" s="241"/>
      <c r="M65" s="30" t="s">
        <v>209</v>
      </c>
      <c r="N65" s="31">
        <f>ROUND(IF(M65="Y",F65*$P$1,0),2)</f>
        <v>53.32</v>
      </c>
    </row>
    <row r="66" spans="1:14" x14ac:dyDescent="0.25">
      <c r="A66" s="51" t="s">
        <v>40</v>
      </c>
      <c r="B66" s="52" t="s">
        <v>318</v>
      </c>
      <c r="C66" s="27">
        <v>1940</v>
      </c>
      <c r="D66" s="28">
        <v>1940</v>
      </c>
      <c r="E66" s="101">
        <v>1940</v>
      </c>
      <c r="F66" s="29">
        <v>900</v>
      </c>
      <c r="G66" s="28">
        <v>900</v>
      </c>
      <c r="H66" s="28">
        <v>900</v>
      </c>
      <c r="I66" s="138">
        <v>0</v>
      </c>
      <c r="J66" s="245">
        <v>0</v>
      </c>
      <c r="K66" s="241"/>
      <c r="M66" s="30"/>
      <c r="N66" s="31">
        <f t="shared" si="0"/>
        <v>0</v>
      </c>
    </row>
    <row r="67" spans="1:14" x14ac:dyDescent="0.25">
      <c r="A67" s="57"/>
      <c r="B67" s="60" t="s">
        <v>103</v>
      </c>
      <c r="C67" s="59">
        <v>5015</v>
      </c>
      <c r="D67" s="94">
        <v>5066.5</v>
      </c>
      <c r="E67" s="102">
        <v>5066.5</v>
      </c>
      <c r="F67" s="56">
        <v>4065.9</v>
      </c>
      <c r="G67" s="42">
        <v>4065.9</v>
      </c>
      <c r="H67" s="42">
        <v>4119.2180000000008</v>
      </c>
      <c r="I67" s="142">
        <v>53.318000000000211</v>
      </c>
      <c r="J67" s="245">
        <v>1.3113455815440878E-2</v>
      </c>
      <c r="K67" s="241"/>
      <c r="M67" s="30"/>
      <c r="N67" s="31">
        <f t="shared" si="0"/>
        <v>0</v>
      </c>
    </row>
    <row r="68" spans="1:14" x14ac:dyDescent="0.25">
      <c r="A68" s="63" t="s">
        <v>292</v>
      </c>
      <c r="B68" s="47"/>
      <c r="C68" s="48"/>
      <c r="D68" s="49"/>
      <c r="E68" s="48"/>
      <c r="F68" s="50"/>
      <c r="G68" s="50"/>
      <c r="H68" s="50"/>
      <c r="I68" s="141"/>
      <c r="J68" s="246"/>
      <c r="K68" s="241"/>
      <c r="M68" s="30"/>
      <c r="N68" s="31">
        <f t="shared" si="0"/>
        <v>0</v>
      </c>
    </row>
    <row r="69" spans="1:14" x14ac:dyDescent="0.25">
      <c r="A69" s="51" t="s">
        <v>176</v>
      </c>
      <c r="B69" s="52" t="s">
        <v>177</v>
      </c>
      <c r="C69" s="27">
        <v>1500</v>
      </c>
      <c r="D69" s="28">
        <v>1500</v>
      </c>
      <c r="E69" s="7">
        <v>1500</v>
      </c>
      <c r="F69" s="29">
        <v>1500</v>
      </c>
      <c r="G69" s="28">
        <v>1500</v>
      </c>
      <c r="H69" s="28">
        <v>1500</v>
      </c>
      <c r="I69" s="138">
        <v>0</v>
      </c>
      <c r="J69" s="245">
        <v>0</v>
      </c>
      <c r="K69" s="241"/>
      <c r="M69" s="30"/>
      <c r="N69" s="31">
        <f t="shared" si="0"/>
        <v>0</v>
      </c>
    </row>
    <row r="70" spans="1:14" x14ac:dyDescent="0.25">
      <c r="A70" s="53" t="s">
        <v>178</v>
      </c>
      <c r="B70" s="54" t="s">
        <v>179</v>
      </c>
      <c r="C70" s="34">
        <v>2800</v>
      </c>
      <c r="D70" s="35">
        <v>2883.8477499999999</v>
      </c>
      <c r="E70" s="100">
        <v>3000</v>
      </c>
      <c r="F70" s="36">
        <v>2927.11</v>
      </c>
      <c r="G70" s="35">
        <v>2900</v>
      </c>
      <c r="H70" s="35">
        <v>2985.6522</v>
      </c>
      <c r="I70" s="137">
        <v>58.542199999999866</v>
      </c>
      <c r="J70" s="244">
        <v>2.0000000000000018E-2</v>
      </c>
      <c r="K70" s="241"/>
      <c r="M70" s="30" t="s">
        <v>209</v>
      </c>
      <c r="N70" s="31">
        <f t="shared" ref="N70:N133" si="1">ROUND(IF(M70="Y",F70*$P$1,0),2)</f>
        <v>58.54</v>
      </c>
    </row>
    <row r="71" spans="1:14" x14ac:dyDescent="0.25">
      <c r="A71" s="51" t="s">
        <v>180</v>
      </c>
      <c r="B71" s="52" t="s">
        <v>181</v>
      </c>
      <c r="C71" s="27">
        <v>200</v>
      </c>
      <c r="D71" s="28">
        <v>0</v>
      </c>
      <c r="E71" s="7">
        <v>300</v>
      </c>
      <c r="F71" s="29">
        <v>150</v>
      </c>
      <c r="G71" s="28">
        <v>150</v>
      </c>
      <c r="H71" s="28">
        <v>150</v>
      </c>
      <c r="I71" s="138">
        <v>0</v>
      </c>
      <c r="J71" s="244">
        <v>0</v>
      </c>
      <c r="K71" s="241"/>
      <c r="M71" s="30"/>
      <c r="N71" s="31">
        <f t="shared" si="1"/>
        <v>0</v>
      </c>
    </row>
    <row r="72" spans="1:14" x14ac:dyDescent="0.25">
      <c r="A72" s="57"/>
      <c r="B72" s="60" t="s">
        <v>103</v>
      </c>
      <c r="C72" s="59">
        <v>4500</v>
      </c>
      <c r="D72" s="94">
        <v>4383.8477499999999</v>
      </c>
      <c r="E72" s="102">
        <v>4800</v>
      </c>
      <c r="F72" s="56">
        <v>4577.1100000000006</v>
      </c>
      <c r="G72" s="42">
        <v>4550</v>
      </c>
      <c r="H72" s="42">
        <v>4635.6522000000004</v>
      </c>
      <c r="I72" s="142">
        <v>58.542199999999866</v>
      </c>
      <c r="J72" s="245">
        <v>1.2790210416616654E-2</v>
      </c>
      <c r="K72" s="241"/>
      <c r="M72" s="30"/>
      <c r="N72" s="31">
        <f t="shared" si="1"/>
        <v>0</v>
      </c>
    </row>
    <row r="73" spans="1:14" x14ac:dyDescent="0.25">
      <c r="A73" s="63" t="s">
        <v>293</v>
      </c>
      <c r="B73" s="47"/>
      <c r="C73" s="48"/>
      <c r="D73" s="49"/>
      <c r="E73" s="48"/>
      <c r="F73" s="50"/>
      <c r="G73" s="50"/>
      <c r="H73" s="50"/>
      <c r="I73" s="141"/>
      <c r="J73" s="246"/>
      <c r="K73" s="241"/>
      <c r="M73" s="30"/>
      <c r="N73" s="31">
        <f t="shared" si="1"/>
        <v>0</v>
      </c>
    </row>
    <row r="74" spans="1:14" x14ac:dyDescent="0.25">
      <c r="A74" s="51" t="s">
        <v>184</v>
      </c>
      <c r="B74" s="52" t="s">
        <v>185</v>
      </c>
      <c r="C74" s="27">
        <v>0</v>
      </c>
      <c r="D74" s="28">
        <v>0</v>
      </c>
      <c r="E74" s="7">
        <v>0</v>
      </c>
      <c r="F74" s="29">
        <v>0</v>
      </c>
      <c r="G74" s="28">
        <v>0</v>
      </c>
      <c r="H74" s="28">
        <v>0</v>
      </c>
      <c r="I74" s="138">
        <v>0</v>
      </c>
      <c r="J74" s="245"/>
      <c r="K74" s="241"/>
      <c r="M74" s="30"/>
      <c r="N74" s="31">
        <f>ROUND(IF(M74="Y",F74*$P$1,0),2)</f>
        <v>0</v>
      </c>
    </row>
    <row r="75" spans="1:14" x14ac:dyDescent="0.25">
      <c r="A75" s="53" t="s">
        <v>182</v>
      </c>
      <c r="B75" s="54" t="s">
        <v>183</v>
      </c>
      <c r="C75" s="34">
        <v>30</v>
      </c>
      <c r="D75" s="35">
        <v>30</v>
      </c>
      <c r="E75" s="102">
        <v>30</v>
      </c>
      <c r="F75" s="36">
        <v>30</v>
      </c>
      <c r="G75" s="35">
        <v>30</v>
      </c>
      <c r="H75" s="35">
        <v>30</v>
      </c>
      <c r="I75" s="137">
        <v>0</v>
      </c>
      <c r="J75" s="244">
        <v>0</v>
      </c>
      <c r="K75" s="241"/>
      <c r="M75" s="30"/>
      <c r="N75" s="31">
        <f t="shared" si="1"/>
        <v>0</v>
      </c>
    </row>
    <row r="76" spans="1:14" x14ac:dyDescent="0.25">
      <c r="A76" s="1"/>
      <c r="B76" s="43" t="s">
        <v>103</v>
      </c>
      <c r="C76" s="39">
        <v>30</v>
      </c>
      <c r="D76" s="93">
        <v>30</v>
      </c>
      <c r="E76" s="101">
        <v>30</v>
      </c>
      <c r="F76" s="40">
        <v>30</v>
      </c>
      <c r="G76" s="41">
        <v>30</v>
      </c>
      <c r="H76" s="41">
        <v>30</v>
      </c>
      <c r="I76" s="139">
        <v>0</v>
      </c>
      <c r="J76" s="245">
        <v>0</v>
      </c>
      <c r="K76" s="241"/>
      <c r="M76" s="30"/>
      <c r="N76" s="31">
        <f t="shared" si="1"/>
        <v>0</v>
      </c>
    </row>
    <row r="77" spans="1:14" x14ac:dyDescent="0.25">
      <c r="A77" s="46" t="s">
        <v>252</v>
      </c>
      <c r="B77" s="65"/>
      <c r="C77" s="47"/>
      <c r="D77" s="49"/>
      <c r="E77" s="48"/>
      <c r="F77" s="50"/>
      <c r="G77" s="50"/>
      <c r="H77" s="50"/>
      <c r="I77" s="141"/>
      <c r="J77" s="246"/>
      <c r="K77" s="241"/>
      <c r="M77" s="30"/>
      <c r="N77" s="31">
        <f t="shared" si="1"/>
        <v>0</v>
      </c>
    </row>
    <row r="78" spans="1:14" x14ac:dyDescent="0.25">
      <c r="A78" s="51" t="s">
        <v>187</v>
      </c>
      <c r="B78" s="52" t="s">
        <v>188</v>
      </c>
      <c r="C78" s="69">
        <v>34842.46</v>
      </c>
      <c r="D78" s="66">
        <v>33720.019500000002</v>
      </c>
      <c r="E78" s="7">
        <v>34225.82</v>
      </c>
      <c r="F78" s="29">
        <v>34225.82</v>
      </c>
      <c r="G78" s="28">
        <v>35081.47</v>
      </c>
      <c r="H78" s="28">
        <v>35783.099399999999</v>
      </c>
      <c r="I78" s="138">
        <v>1557.2793999999994</v>
      </c>
      <c r="J78" s="245">
        <v>4.5500134109277779E-2</v>
      </c>
      <c r="K78" s="241"/>
      <c r="M78" s="30" t="s">
        <v>209</v>
      </c>
      <c r="N78" s="31">
        <f t="shared" si="1"/>
        <v>684.52</v>
      </c>
    </row>
    <row r="79" spans="1:14" x14ac:dyDescent="0.25">
      <c r="A79" s="124" t="s">
        <v>272</v>
      </c>
      <c r="B79" s="54" t="s">
        <v>186</v>
      </c>
      <c r="C79" s="34">
        <v>6000</v>
      </c>
      <c r="D79" s="68">
        <v>6149.9999999999991</v>
      </c>
      <c r="E79" s="100">
        <v>6242.25</v>
      </c>
      <c r="F79" s="36">
        <v>6242.25</v>
      </c>
      <c r="G79" s="35">
        <v>6398.31</v>
      </c>
      <c r="H79" s="35">
        <v>6526.2762000000002</v>
      </c>
      <c r="I79" s="137">
        <v>284.02620000000024</v>
      </c>
      <c r="J79" s="244">
        <v>4.5500612759822312E-2</v>
      </c>
      <c r="K79" s="241"/>
      <c r="M79" s="30" t="s">
        <v>209</v>
      </c>
      <c r="N79" s="31">
        <f t="shared" si="1"/>
        <v>124.85</v>
      </c>
    </row>
    <row r="80" spans="1:14" x14ac:dyDescent="0.25">
      <c r="A80" s="51" t="s">
        <v>189</v>
      </c>
      <c r="B80" s="52" t="s">
        <v>190</v>
      </c>
      <c r="C80" s="69">
        <v>620</v>
      </c>
      <c r="D80" s="66">
        <v>620</v>
      </c>
      <c r="E80" s="7">
        <v>620</v>
      </c>
      <c r="F80" s="29">
        <v>620</v>
      </c>
      <c r="G80" s="28">
        <v>620</v>
      </c>
      <c r="H80" s="28">
        <v>620</v>
      </c>
      <c r="I80" s="138">
        <v>0</v>
      </c>
      <c r="J80" s="245">
        <v>0</v>
      </c>
      <c r="K80" s="241"/>
      <c r="M80" s="30"/>
      <c r="N80" s="31">
        <f t="shared" si="1"/>
        <v>0</v>
      </c>
    </row>
    <row r="81" spans="1:14" x14ac:dyDescent="0.25">
      <c r="A81" s="53" t="s">
        <v>274</v>
      </c>
      <c r="B81" s="54" t="s">
        <v>193</v>
      </c>
      <c r="C81" s="34">
        <v>516</v>
      </c>
      <c r="D81" s="35">
        <v>516</v>
      </c>
      <c r="E81" s="100">
        <v>516</v>
      </c>
      <c r="F81" s="36">
        <v>516</v>
      </c>
      <c r="G81" s="35">
        <v>516</v>
      </c>
      <c r="H81" s="35">
        <v>516</v>
      </c>
      <c r="I81" s="137">
        <v>0</v>
      </c>
      <c r="J81" s="244">
        <v>0</v>
      </c>
      <c r="K81" s="241"/>
      <c r="M81" s="30"/>
      <c r="N81" s="31">
        <f t="shared" si="1"/>
        <v>0</v>
      </c>
    </row>
    <row r="82" spans="1:14" x14ac:dyDescent="0.25">
      <c r="A82" s="51" t="s">
        <v>270</v>
      </c>
      <c r="B82" s="52" t="s">
        <v>205</v>
      </c>
      <c r="C82" s="27"/>
      <c r="D82" s="181">
        <v>0</v>
      </c>
      <c r="E82" s="7"/>
      <c r="F82" s="182">
        <v>4000</v>
      </c>
      <c r="G82" s="181">
        <v>4000</v>
      </c>
      <c r="H82" s="181">
        <v>4000</v>
      </c>
      <c r="I82" s="181">
        <v>0</v>
      </c>
      <c r="J82" s="243">
        <v>0</v>
      </c>
      <c r="K82" s="241"/>
      <c r="M82" s="30"/>
      <c r="N82" s="31">
        <f t="shared" si="1"/>
        <v>0</v>
      </c>
    </row>
    <row r="83" spans="1:14" x14ac:dyDescent="0.25">
      <c r="A83" s="53" t="s">
        <v>440</v>
      </c>
      <c r="B83" s="54" t="s">
        <v>386</v>
      </c>
      <c r="C83" s="34"/>
      <c r="D83" s="35">
        <v>0</v>
      </c>
      <c r="E83" s="100"/>
      <c r="F83" s="36">
        <v>0</v>
      </c>
      <c r="G83" s="35">
        <v>3500</v>
      </c>
      <c r="H83" s="35">
        <v>3500</v>
      </c>
      <c r="I83" s="35">
        <v>3500</v>
      </c>
      <c r="J83" s="244"/>
      <c r="K83" s="241"/>
      <c r="M83" s="30"/>
      <c r="N83" s="31">
        <f t="shared" si="1"/>
        <v>0</v>
      </c>
    </row>
    <row r="84" spans="1:14" x14ac:dyDescent="0.25">
      <c r="A84" s="51" t="s">
        <v>271</v>
      </c>
      <c r="B84" s="52" t="s">
        <v>170</v>
      </c>
      <c r="C84" s="27">
        <v>200</v>
      </c>
      <c r="D84" s="28">
        <v>200</v>
      </c>
      <c r="E84" s="7">
        <v>0</v>
      </c>
      <c r="F84" s="29">
        <v>0</v>
      </c>
      <c r="G84" s="28">
        <v>0</v>
      </c>
      <c r="H84" s="28">
        <v>0</v>
      </c>
      <c r="I84" s="28">
        <v>0</v>
      </c>
      <c r="J84" s="245"/>
      <c r="K84" s="241"/>
      <c r="M84" s="30"/>
      <c r="N84" s="31">
        <f t="shared" si="1"/>
        <v>0</v>
      </c>
    </row>
    <row r="85" spans="1:14" x14ac:dyDescent="0.25">
      <c r="A85" s="53" t="s">
        <v>191</v>
      </c>
      <c r="B85" s="54" t="s">
        <v>15</v>
      </c>
      <c r="C85" s="67">
        <v>8480</v>
      </c>
      <c r="D85" s="68">
        <v>8480</v>
      </c>
      <c r="E85" s="100">
        <v>8480</v>
      </c>
      <c r="F85" s="36">
        <v>4480</v>
      </c>
      <c r="G85" s="35">
        <v>4480</v>
      </c>
      <c r="H85" s="35">
        <v>4480</v>
      </c>
      <c r="I85" s="35">
        <v>0</v>
      </c>
      <c r="J85" s="244">
        <v>0</v>
      </c>
      <c r="K85" s="241"/>
      <c r="M85" s="30"/>
      <c r="N85" s="31">
        <f t="shared" si="1"/>
        <v>0</v>
      </c>
    </row>
    <row r="86" spans="1:14" x14ac:dyDescent="0.25">
      <c r="A86" s="51" t="s">
        <v>273</v>
      </c>
      <c r="B86" s="52" t="s">
        <v>192</v>
      </c>
      <c r="C86" s="69">
        <v>1970</v>
      </c>
      <c r="D86" s="66">
        <v>1970</v>
      </c>
      <c r="E86" s="7">
        <v>2015</v>
      </c>
      <c r="F86" s="29">
        <v>2015</v>
      </c>
      <c r="G86" s="28">
        <v>2060</v>
      </c>
      <c r="H86" s="28">
        <v>2060</v>
      </c>
      <c r="I86" s="28">
        <v>45</v>
      </c>
      <c r="J86" s="245">
        <v>2.2332506203474045E-2</v>
      </c>
      <c r="K86" s="241"/>
      <c r="M86" s="30"/>
      <c r="N86" s="31">
        <f t="shared" si="1"/>
        <v>0</v>
      </c>
    </row>
    <row r="87" spans="1:14" x14ac:dyDescent="0.25">
      <c r="A87" s="38"/>
      <c r="B87" s="43" t="s">
        <v>103</v>
      </c>
      <c r="C87" s="39">
        <v>52628.46</v>
      </c>
      <c r="D87" s="93">
        <v>51656.019500000002</v>
      </c>
      <c r="E87" s="101">
        <v>52099.07</v>
      </c>
      <c r="F87" s="40">
        <v>52099.07</v>
      </c>
      <c r="G87" s="41">
        <v>56655.78</v>
      </c>
      <c r="H87" s="41">
        <v>57485.375599999999</v>
      </c>
      <c r="I87" s="139">
        <v>5386.3055999999997</v>
      </c>
      <c r="J87" s="245">
        <v>0.10338583011174673</v>
      </c>
      <c r="K87" s="241"/>
      <c r="M87" s="30"/>
      <c r="N87" s="31">
        <f t="shared" si="1"/>
        <v>0</v>
      </c>
    </row>
    <row r="88" spans="1:14" x14ac:dyDescent="0.25">
      <c r="A88" s="63" t="s">
        <v>253</v>
      </c>
      <c r="B88" s="47"/>
      <c r="C88" s="48"/>
      <c r="D88" s="49"/>
      <c r="E88" s="48"/>
      <c r="F88" s="50"/>
      <c r="G88" s="50"/>
      <c r="H88" s="50"/>
      <c r="I88" s="141"/>
      <c r="J88" s="245"/>
      <c r="K88" s="241"/>
      <c r="M88" s="30"/>
      <c r="N88" s="31">
        <f t="shared" si="1"/>
        <v>0</v>
      </c>
    </row>
    <row r="89" spans="1:14" x14ac:dyDescent="0.25">
      <c r="A89" s="25" t="s">
        <v>196</v>
      </c>
      <c r="B89" s="26" t="s">
        <v>355</v>
      </c>
      <c r="C89" s="27">
        <v>6060</v>
      </c>
      <c r="D89" s="28">
        <v>6211.4999999999991</v>
      </c>
      <c r="E89" s="7">
        <v>6211.5</v>
      </c>
      <c r="F89" s="29">
        <v>6304.67</v>
      </c>
      <c r="G89" s="28">
        <v>6304.67</v>
      </c>
      <c r="H89" s="28">
        <v>6430.77</v>
      </c>
      <c r="I89" s="138">
        <v>126.10000000000036</v>
      </c>
      <c r="J89" s="245">
        <v>2.0001046843054482E-2</v>
      </c>
      <c r="K89" s="241"/>
      <c r="M89" s="30" t="s">
        <v>209</v>
      </c>
      <c r="N89" s="31">
        <f t="shared" si="1"/>
        <v>126.09</v>
      </c>
    </row>
    <row r="90" spans="1:14" x14ac:dyDescent="0.25">
      <c r="A90" s="32" t="s">
        <v>195</v>
      </c>
      <c r="B90" s="37" t="s">
        <v>356</v>
      </c>
      <c r="C90" s="34">
        <v>8000</v>
      </c>
      <c r="D90" s="35">
        <v>4658.625</v>
      </c>
      <c r="E90" s="100">
        <v>8000</v>
      </c>
      <c r="F90" s="36">
        <v>4728.51</v>
      </c>
      <c r="G90" s="35">
        <v>3728.51</v>
      </c>
      <c r="H90" s="35">
        <v>3803.0802000000003</v>
      </c>
      <c r="I90" s="137">
        <v>-925.42979999999989</v>
      </c>
      <c r="J90" s="244">
        <v>-0.19571277209945626</v>
      </c>
      <c r="K90" s="241"/>
      <c r="M90" s="30" t="s">
        <v>209</v>
      </c>
      <c r="N90" s="31">
        <f t="shared" si="1"/>
        <v>94.57</v>
      </c>
    </row>
    <row r="91" spans="1:14" x14ac:dyDescent="0.25">
      <c r="A91" s="25" t="s">
        <v>197</v>
      </c>
      <c r="B91" s="26" t="s">
        <v>357</v>
      </c>
      <c r="C91" s="27">
        <v>2020</v>
      </c>
      <c r="D91" s="28">
        <v>2070.5</v>
      </c>
      <c r="E91" s="7">
        <v>3000</v>
      </c>
      <c r="F91" s="29">
        <v>2101.56</v>
      </c>
      <c r="G91" s="28">
        <v>2101.56</v>
      </c>
      <c r="H91" s="28">
        <v>2143.5911999999998</v>
      </c>
      <c r="I91" s="138">
        <v>42.031199999999899</v>
      </c>
      <c r="J91" s="245">
        <v>2.0000000000000018E-2</v>
      </c>
      <c r="K91" s="241"/>
      <c r="M91" s="30" t="s">
        <v>209</v>
      </c>
      <c r="N91" s="31">
        <f t="shared" si="1"/>
        <v>42.03</v>
      </c>
    </row>
    <row r="92" spans="1:14" x14ac:dyDescent="0.25">
      <c r="A92" s="32" t="s">
        <v>198</v>
      </c>
      <c r="B92" s="37" t="s">
        <v>358</v>
      </c>
      <c r="C92" s="34">
        <v>2020</v>
      </c>
      <c r="D92" s="35">
        <v>2070.5</v>
      </c>
      <c r="E92" s="100">
        <v>2500</v>
      </c>
      <c r="F92" s="36">
        <v>2101.56</v>
      </c>
      <c r="G92" s="35">
        <v>2101.56</v>
      </c>
      <c r="H92" s="35">
        <v>2143.5911999999998</v>
      </c>
      <c r="I92" s="35">
        <v>42.031199999999899</v>
      </c>
      <c r="J92" s="244">
        <v>2.0000000000000018E-2</v>
      </c>
      <c r="K92" s="241"/>
      <c r="M92" s="30" t="s">
        <v>209</v>
      </c>
      <c r="N92" s="31">
        <f t="shared" si="1"/>
        <v>42.03</v>
      </c>
    </row>
    <row r="93" spans="1:14" x14ac:dyDescent="0.25">
      <c r="A93" s="25" t="s">
        <v>354</v>
      </c>
      <c r="B93" s="26" t="s">
        <v>359</v>
      </c>
      <c r="C93" s="27">
        <v>2020</v>
      </c>
      <c r="D93" s="28">
        <v>0</v>
      </c>
      <c r="E93" s="7">
        <v>2500</v>
      </c>
      <c r="F93" s="29">
        <v>0</v>
      </c>
      <c r="G93" s="28">
        <v>1000</v>
      </c>
      <c r="H93" s="28">
        <v>1020</v>
      </c>
      <c r="I93" s="28">
        <v>1020</v>
      </c>
      <c r="J93" s="245"/>
      <c r="K93" s="241"/>
      <c r="M93" s="30" t="s">
        <v>209</v>
      </c>
      <c r="N93" s="31">
        <f t="shared" si="1"/>
        <v>0</v>
      </c>
    </row>
    <row r="94" spans="1:14" x14ac:dyDescent="0.25">
      <c r="A94" s="32" t="s">
        <v>276</v>
      </c>
      <c r="B94" s="37" t="s">
        <v>319</v>
      </c>
      <c r="C94" s="34"/>
      <c r="D94" s="35"/>
      <c r="E94" s="100"/>
      <c r="F94" s="36">
        <v>3000</v>
      </c>
      <c r="G94" s="35">
        <v>3000</v>
      </c>
      <c r="H94" s="35">
        <v>3000</v>
      </c>
      <c r="I94" s="35">
        <v>0</v>
      </c>
      <c r="J94" s="244">
        <v>0</v>
      </c>
      <c r="K94" s="241"/>
      <c r="M94" s="30"/>
      <c r="N94" s="31">
        <f t="shared" si="1"/>
        <v>0</v>
      </c>
    </row>
    <row r="95" spans="1:14" x14ac:dyDescent="0.25">
      <c r="A95" s="25" t="s">
        <v>199</v>
      </c>
      <c r="B95" s="26" t="s">
        <v>360</v>
      </c>
      <c r="C95" s="27">
        <v>10000</v>
      </c>
      <c r="D95" s="28">
        <v>6000</v>
      </c>
      <c r="E95" s="7">
        <v>7000</v>
      </c>
      <c r="F95" s="29">
        <v>3500</v>
      </c>
      <c r="G95" s="28">
        <v>3500</v>
      </c>
      <c r="H95" s="28">
        <v>3500</v>
      </c>
      <c r="I95" s="28">
        <v>0</v>
      </c>
      <c r="J95" s="245">
        <v>0</v>
      </c>
      <c r="K95" s="241"/>
      <c r="M95" s="30"/>
      <c r="N95" s="31">
        <f t="shared" si="1"/>
        <v>0</v>
      </c>
    </row>
    <row r="96" spans="1:14" x14ac:dyDescent="0.25">
      <c r="A96" s="32" t="s">
        <v>399</v>
      </c>
      <c r="B96" s="37" t="s">
        <v>388</v>
      </c>
      <c r="C96" s="34"/>
      <c r="D96" s="35"/>
      <c r="E96" s="100"/>
      <c r="F96" s="36"/>
      <c r="G96" s="35"/>
      <c r="H96" s="35">
        <v>5500</v>
      </c>
      <c r="I96" s="35"/>
      <c r="J96" s="244"/>
      <c r="K96" s="241"/>
      <c r="M96" s="30"/>
      <c r="N96" s="31">
        <f t="shared" si="1"/>
        <v>0</v>
      </c>
    </row>
    <row r="97" spans="1:14" x14ac:dyDescent="0.25">
      <c r="A97" s="25" t="s">
        <v>194</v>
      </c>
      <c r="B97" s="26" t="s">
        <v>361</v>
      </c>
      <c r="C97" s="27">
        <v>22000</v>
      </c>
      <c r="D97" s="28">
        <v>19000</v>
      </c>
      <c r="E97" s="7">
        <v>25000</v>
      </c>
      <c r="F97" s="29">
        <v>19000</v>
      </c>
      <c r="G97" s="28">
        <v>19000</v>
      </c>
      <c r="H97" s="28">
        <v>19000</v>
      </c>
      <c r="I97" s="28">
        <v>0</v>
      </c>
      <c r="J97" s="245">
        <v>0</v>
      </c>
      <c r="K97" s="241"/>
      <c r="M97" s="30"/>
      <c r="N97" s="31">
        <f t="shared" si="1"/>
        <v>0</v>
      </c>
    </row>
    <row r="98" spans="1:14" x14ac:dyDescent="0.25">
      <c r="A98" s="32" t="s">
        <v>200</v>
      </c>
      <c r="B98" s="37" t="s">
        <v>362</v>
      </c>
      <c r="C98" s="34">
        <v>3000</v>
      </c>
      <c r="D98" s="35">
        <v>3000</v>
      </c>
      <c r="E98" s="100">
        <v>3000</v>
      </c>
      <c r="F98" s="36">
        <v>1500</v>
      </c>
      <c r="G98" s="35">
        <v>1500</v>
      </c>
      <c r="H98" s="35">
        <v>1500</v>
      </c>
      <c r="I98" s="35">
        <v>0</v>
      </c>
      <c r="J98" s="244">
        <v>0</v>
      </c>
      <c r="K98" s="241"/>
      <c r="M98" s="30"/>
      <c r="N98" s="31">
        <f t="shared" si="1"/>
        <v>0</v>
      </c>
    </row>
    <row r="99" spans="1:14" x14ac:dyDescent="0.25">
      <c r="A99" s="57"/>
      <c r="B99" s="60" t="s">
        <v>103</v>
      </c>
      <c r="C99" s="59">
        <v>53100</v>
      </c>
      <c r="D99" s="94">
        <v>43011.125</v>
      </c>
      <c r="E99" s="102">
        <v>54711.5</v>
      </c>
      <c r="F99" s="56">
        <v>42236.3</v>
      </c>
      <c r="G99" s="42">
        <v>42236.3</v>
      </c>
      <c r="H99" s="42">
        <v>48041.032599999999</v>
      </c>
      <c r="I99" s="142">
        <v>304.73260000000028</v>
      </c>
      <c r="J99" s="245">
        <v>0.13743468532991754</v>
      </c>
      <c r="K99" s="241"/>
      <c r="M99" s="30"/>
      <c r="N99" s="31">
        <f t="shared" si="1"/>
        <v>0</v>
      </c>
    </row>
    <row r="100" spans="1:14" x14ac:dyDescent="0.25">
      <c r="A100" s="63" t="s">
        <v>258</v>
      </c>
      <c r="B100" s="47"/>
      <c r="C100" s="48"/>
      <c r="D100" s="95"/>
      <c r="E100" s="48"/>
      <c r="F100" s="50"/>
      <c r="G100" s="50"/>
      <c r="H100" s="50"/>
      <c r="I100" s="141"/>
      <c r="J100" s="245"/>
      <c r="K100" s="241"/>
      <c r="M100" s="30"/>
      <c r="N100" s="31">
        <f t="shared" si="1"/>
        <v>0</v>
      </c>
    </row>
    <row r="101" spans="1:14" x14ac:dyDescent="0.25">
      <c r="A101" s="25" t="s">
        <v>201</v>
      </c>
      <c r="B101" s="26" t="s">
        <v>202</v>
      </c>
      <c r="C101" s="27">
        <v>46237.749999999993</v>
      </c>
      <c r="D101" s="96">
        <v>46237.749999999993</v>
      </c>
      <c r="E101" s="7">
        <v>47393.69</v>
      </c>
      <c r="F101" s="29">
        <v>47393.69</v>
      </c>
      <c r="G101" s="28">
        <v>48578.53</v>
      </c>
      <c r="H101" s="28">
        <v>48578.53</v>
      </c>
      <c r="I101" s="138">
        <v>1184.8399999999965</v>
      </c>
      <c r="J101" s="245">
        <v>2.4999952525325497E-2</v>
      </c>
      <c r="K101" s="241"/>
      <c r="M101" s="30"/>
      <c r="N101" s="31">
        <f t="shared" si="1"/>
        <v>0</v>
      </c>
    </row>
    <row r="102" spans="1:14" x14ac:dyDescent="0.25">
      <c r="A102" s="57"/>
      <c r="B102" s="60" t="s">
        <v>103</v>
      </c>
      <c r="C102" s="59">
        <v>46237.749999999993</v>
      </c>
      <c r="D102" s="94">
        <v>46237.749999999993</v>
      </c>
      <c r="E102" s="102">
        <v>47393.69</v>
      </c>
      <c r="F102" s="116">
        <v>47393.69</v>
      </c>
      <c r="G102" s="94">
        <v>48578.53</v>
      </c>
      <c r="H102" s="94">
        <v>48578.53</v>
      </c>
      <c r="I102" s="143">
        <v>1184.8399999999965</v>
      </c>
      <c r="J102" s="245">
        <v>2.4999952525325497E-2</v>
      </c>
      <c r="K102" s="241"/>
      <c r="M102" s="30"/>
      <c r="N102" s="31">
        <f t="shared" si="1"/>
        <v>0</v>
      </c>
    </row>
    <row r="103" spans="1:14" x14ac:dyDescent="0.25">
      <c r="A103" s="63" t="s">
        <v>308</v>
      </c>
      <c r="B103" s="47"/>
      <c r="C103" s="48"/>
      <c r="D103" s="95"/>
      <c r="E103" s="48"/>
      <c r="F103" s="50"/>
      <c r="G103" s="50"/>
      <c r="H103" s="50"/>
      <c r="I103" s="141"/>
      <c r="J103" s="245"/>
      <c r="K103" s="241"/>
      <c r="M103" s="30"/>
      <c r="N103" s="31">
        <f t="shared" si="1"/>
        <v>0</v>
      </c>
    </row>
    <row r="104" spans="1:14" x14ac:dyDescent="0.25">
      <c r="A104" s="25" t="s">
        <v>203</v>
      </c>
      <c r="B104" s="26" t="s">
        <v>309</v>
      </c>
      <c r="C104" s="27">
        <v>100</v>
      </c>
      <c r="D104" s="96">
        <v>100</v>
      </c>
      <c r="E104" s="101">
        <v>100</v>
      </c>
      <c r="F104" s="40">
        <v>100</v>
      </c>
      <c r="G104" s="28">
        <v>200</v>
      </c>
      <c r="H104" s="28">
        <v>200</v>
      </c>
      <c r="I104" s="138">
        <v>100</v>
      </c>
      <c r="J104" s="245">
        <v>1</v>
      </c>
      <c r="K104" s="241"/>
      <c r="M104" s="30"/>
      <c r="N104" s="31">
        <f t="shared" si="1"/>
        <v>0</v>
      </c>
    </row>
    <row r="105" spans="1:14" x14ac:dyDescent="0.25">
      <c r="A105" s="25" t="s">
        <v>441</v>
      </c>
      <c r="B105" s="26" t="s">
        <v>320</v>
      </c>
      <c r="C105" s="27">
        <v>1500</v>
      </c>
      <c r="D105" s="96">
        <v>0</v>
      </c>
      <c r="E105" s="101">
        <v>1500</v>
      </c>
      <c r="F105" s="40">
        <v>0</v>
      </c>
      <c r="G105" s="28">
        <v>100</v>
      </c>
      <c r="H105" s="28">
        <v>100</v>
      </c>
      <c r="I105" s="138">
        <v>100</v>
      </c>
      <c r="J105" s="245"/>
      <c r="K105" s="241"/>
      <c r="M105" s="30"/>
      <c r="N105" s="31">
        <f>ROUND(IF(M105="Y",F105*$P$1,0),2)</f>
        <v>0</v>
      </c>
    </row>
    <row r="106" spans="1:14" x14ac:dyDescent="0.25">
      <c r="A106" s="32" t="s">
        <v>204</v>
      </c>
      <c r="B106" s="37" t="s">
        <v>310</v>
      </c>
      <c r="C106" s="34">
        <v>1500</v>
      </c>
      <c r="D106" s="97">
        <v>1500</v>
      </c>
      <c r="E106" s="102">
        <v>1500</v>
      </c>
      <c r="F106" s="56">
        <v>1500</v>
      </c>
      <c r="G106" s="35">
        <v>1300</v>
      </c>
      <c r="H106" s="35">
        <v>1300</v>
      </c>
      <c r="I106" s="137">
        <v>-200</v>
      </c>
      <c r="J106" s="244">
        <v>-0.1333333333333333</v>
      </c>
      <c r="K106" s="241"/>
      <c r="M106" s="30"/>
      <c r="N106" s="31">
        <f t="shared" si="1"/>
        <v>0</v>
      </c>
    </row>
    <row r="107" spans="1:14" x14ac:dyDescent="0.25">
      <c r="A107" s="38"/>
      <c r="B107" s="43" t="s">
        <v>103</v>
      </c>
      <c r="C107" s="39">
        <v>1600</v>
      </c>
      <c r="D107" s="93">
        <v>1600</v>
      </c>
      <c r="E107" s="101">
        <v>1600</v>
      </c>
      <c r="F107" s="115">
        <v>1600</v>
      </c>
      <c r="G107" s="93">
        <v>1600</v>
      </c>
      <c r="H107" s="93">
        <v>1600</v>
      </c>
      <c r="I107" s="144">
        <v>0</v>
      </c>
      <c r="J107" s="245">
        <v>0</v>
      </c>
      <c r="K107" s="241"/>
      <c r="M107" s="30"/>
      <c r="N107" s="31">
        <f t="shared" si="1"/>
        <v>0</v>
      </c>
    </row>
    <row r="108" spans="1:14" x14ac:dyDescent="0.25">
      <c r="A108" s="63" t="s">
        <v>259</v>
      </c>
      <c r="B108" s="47"/>
      <c r="C108" s="48"/>
      <c r="D108" s="49"/>
      <c r="E108" s="48"/>
      <c r="F108" s="50"/>
      <c r="G108" s="50"/>
      <c r="H108" s="50"/>
      <c r="I108" s="141"/>
      <c r="J108" s="245"/>
      <c r="K108" s="241"/>
      <c r="M108" s="30"/>
      <c r="N108" s="31">
        <f t="shared" si="1"/>
        <v>0</v>
      </c>
    </row>
    <row r="109" spans="1:14" x14ac:dyDescent="0.25">
      <c r="A109" s="25" t="s">
        <v>78</v>
      </c>
      <c r="B109" s="26" t="s">
        <v>79</v>
      </c>
      <c r="C109" s="27">
        <v>2896.26</v>
      </c>
      <c r="D109" s="28">
        <v>2968.6664999999998</v>
      </c>
      <c r="E109" s="7">
        <v>3057.73</v>
      </c>
      <c r="F109" s="29">
        <v>3013.2</v>
      </c>
      <c r="G109" s="28">
        <v>3103.59</v>
      </c>
      <c r="H109" s="28">
        <v>3073.4639999999999</v>
      </c>
      <c r="I109" s="138">
        <v>60.264000000000124</v>
      </c>
      <c r="J109" s="245">
        <v>2.0000000000000018E-2</v>
      </c>
      <c r="K109" s="241"/>
      <c r="M109" s="30" t="s">
        <v>209</v>
      </c>
      <c r="N109" s="31">
        <f t="shared" si="1"/>
        <v>60.26</v>
      </c>
    </row>
    <row r="110" spans="1:14" x14ac:dyDescent="0.25">
      <c r="A110" s="32" t="s">
        <v>81</v>
      </c>
      <c r="B110" s="37" t="s">
        <v>82</v>
      </c>
      <c r="C110" s="34">
        <v>300</v>
      </c>
      <c r="D110" s="35">
        <v>300</v>
      </c>
      <c r="E110" s="100">
        <v>300</v>
      </c>
      <c r="F110" s="36">
        <v>300</v>
      </c>
      <c r="G110" s="35">
        <v>300</v>
      </c>
      <c r="H110" s="137">
        <v>300</v>
      </c>
      <c r="I110" s="137">
        <v>0</v>
      </c>
      <c r="J110" s="244">
        <v>0</v>
      </c>
      <c r="K110" s="241"/>
      <c r="M110" s="30"/>
      <c r="N110" s="31">
        <f t="shared" si="1"/>
        <v>0</v>
      </c>
    </row>
    <row r="111" spans="1:14" x14ac:dyDescent="0.25">
      <c r="A111" s="25" t="s">
        <v>277</v>
      </c>
      <c r="B111" s="26" t="s">
        <v>404</v>
      </c>
      <c r="C111" s="27"/>
      <c r="D111" s="28"/>
      <c r="E111" s="7"/>
      <c r="F111" s="29">
        <v>800</v>
      </c>
      <c r="G111" s="28">
        <v>800</v>
      </c>
      <c r="H111" s="138">
        <v>800</v>
      </c>
      <c r="I111" s="138">
        <v>0</v>
      </c>
      <c r="J111" s="245">
        <v>0</v>
      </c>
      <c r="K111" s="241"/>
      <c r="M111" s="30"/>
      <c r="N111" s="31">
        <f t="shared" si="1"/>
        <v>0</v>
      </c>
    </row>
    <row r="112" spans="1:14" x14ac:dyDescent="0.25">
      <c r="A112" s="32" t="s">
        <v>278</v>
      </c>
      <c r="B112" s="37" t="s">
        <v>80</v>
      </c>
      <c r="C112" s="34">
        <v>800</v>
      </c>
      <c r="D112" s="35">
        <v>400</v>
      </c>
      <c r="E112" s="102">
        <v>400</v>
      </c>
      <c r="F112" s="36">
        <v>400</v>
      </c>
      <c r="G112" s="35">
        <v>400</v>
      </c>
      <c r="H112" s="137">
        <v>400</v>
      </c>
      <c r="I112" s="137">
        <v>0</v>
      </c>
      <c r="J112" s="244">
        <v>0</v>
      </c>
      <c r="K112" s="241"/>
      <c r="M112" s="30"/>
      <c r="N112" s="31">
        <f t="shared" si="1"/>
        <v>0</v>
      </c>
    </row>
    <row r="113" spans="1:14" x14ac:dyDescent="0.25">
      <c r="A113" s="38"/>
      <c r="B113" s="43" t="s">
        <v>103</v>
      </c>
      <c r="C113" s="39">
        <v>3996.26</v>
      </c>
      <c r="D113" s="93">
        <v>3668.6664999999998</v>
      </c>
      <c r="E113" s="101">
        <v>3757.73</v>
      </c>
      <c r="F113" s="115">
        <v>4513.2</v>
      </c>
      <c r="G113" s="93">
        <v>4603.59</v>
      </c>
      <c r="H113" s="93">
        <v>4573.4639999999999</v>
      </c>
      <c r="I113" s="144">
        <v>60.264000000000124</v>
      </c>
      <c r="J113" s="245">
        <v>1.3352831693698608E-2</v>
      </c>
      <c r="K113" s="241"/>
      <c r="M113" s="30"/>
      <c r="N113" s="31">
        <f t="shared" si="1"/>
        <v>0</v>
      </c>
    </row>
    <row r="114" spans="1:14" x14ac:dyDescent="0.25">
      <c r="A114" s="63" t="s">
        <v>254</v>
      </c>
      <c r="B114" s="47"/>
      <c r="C114" s="48"/>
      <c r="D114" s="49"/>
      <c r="E114" s="48"/>
      <c r="F114" s="50"/>
      <c r="G114" s="50"/>
      <c r="H114" s="50"/>
      <c r="I114" s="141"/>
      <c r="J114" s="245"/>
      <c r="K114" s="241"/>
      <c r="M114" s="30"/>
      <c r="N114" s="31">
        <f t="shared" si="1"/>
        <v>0</v>
      </c>
    </row>
    <row r="115" spans="1:14" x14ac:dyDescent="0.25">
      <c r="A115" s="51" t="s">
        <v>83</v>
      </c>
      <c r="B115" s="52" t="s">
        <v>84</v>
      </c>
      <c r="C115" s="27">
        <v>2500</v>
      </c>
      <c r="D115" s="28">
        <v>2500</v>
      </c>
      <c r="E115" s="101">
        <v>2500</v>
      </c>
      <c r="F115" s="40">
        <v>2500</v>
      </c>
      <c r="G115" s="28">
        <v>3500</v>
      </c>
      <c r="H115" s="28">
        <v>3500</v>
      </c>
      <c r="I115" s="138">
        <v>1000</v>
      </c>
      <c r="J115" s="245">
        <v>0.39999999999999991</v>
      </c>
      <c r="K115" s="241"/>
      <c r="M115" s="30"/>
      <c r="N115" s="31">
        <f t="shared" si="1"/>
        <v>0</v>
      </c>
    </row>
    <row r="116" spans="1:14" x14ac:dyDescent="0.25">
      <c r="A116" s="53" t="s">
        <v>442</v>
      </c>
      <c r="B116" s="54" t="s">
        <v>85</v>
      </c>
      <c r="C116" s="34">
        <v>500</v>
      </c>
      <c r="D116" s="35">
        <v>500</v>
      </c>
      <c r="E116" s="102">
        <v>500</v>
      </c>
      <c r="F116" s="56">
        <v>500</v>
      </c>
      <c r="G116" s="35">
        <v>500</v>
      </c>
      <c r="H116" s="35">
        <v>500</v>
      </c>
      <c r="I116" s="137">
        <v>0</v>
      </c>
      <c r="J116" s="244">
        <v>0</v>
      </c>
      <c r="K116" s="241"/>
      <c r="M116" s="30"/>
      <c r="N116" s="31">
        <f t="shared" si="1"/>
        <v>0</v>
      </c>
    </row>
    <row r="117" spans="1:14" x14ac:dyDescent="0.25">
      <c r="A117" s="38"/>
      <c r="B117" s="43" t="s">
        <v>103</v>
      </c>
      <c r="C117" s="39">
        <v>3000</v>
      </c>
      <c r="D117" s="93">
        <v>3000</v>
      </c>
      <c r="E117" s="101">
        <v>3000</v>
      </c>
      <c r="F117" s="115">
        <v>3000</v>
      </c>
      <c r="G117" s="93">
        <v>4000</v>
      </c>
      <c r="H117" s="93">
        <v>4000</v>
      </c>
      <c r="I117" s="144">
        <v>1000</v>
      </c>
      <c r="J117" s="245">
        <v>0.33333333333333326</v>
      </c>
      <c r="K117" s="241"/>
      <c r="M117" s="30"/>
      <c r="N117" s="31">
        <f t="shared" si="1"/>
        <v>0</v>
      </c>
    </row>
    <row r="118" spans="1:14" outlineLevel="1" x14ac:dyDescent="0.25">
      <c r="A118" s="63" t="s">
        <v>255</v>
      </c>
      <c r="B118" s="47"/>
      <c r="C118" s="48"/>
      <c r="D118" s="49"/>
      <c r="E118" s="48"/>
      <c r="F118" s="50"/>
      <c r="G118" s="50"/>
      <c r="H118" s="50"/>
      <c r="I118" s="141"/>
      <c r="J118" s="245"/>
      <c r="K118" s="241"/>
      <c r="M118" s="30"/>
      <c r="N118" s="31">
        <f t="shared" si="1"/>
        <v>0</v>
      </c>
    </row>
    <row r="119" spans="1:14" outlineLevel="1" x14ac:dyDescent="0.25">
      <c r="A119" s="25" t="s">
        <v>86</v>
      </c>
      <c r="B119" s="52" t="s">
        <v>87</v>
      </c>
      <c r="C119" s="27">
        <v>42520</v>
      </c>
      <c r="D119" s="28">
        <v>42520</v>
      </c>
      <c r="E119" s="7">
        <v>45866</v>
      </c>
      <c r="F119" s="29">
        <v>45866</v>
      </c>
      <c r="G119" s="28">
        <v>42548</v>
      </c>
      <c r="H119" s="28">
        <v>42548</v>
      </c>
      <c r="I119" s="138">
        <v>-3318</v>
      </c>
      <c r="J119" s="245">
        <v>-7.2341167749531254E-2</v>
      </c>
      <c r="K119" s="241"/>
      <c r="M119" s="30"/>
      <c r="N119" s="31">
        <f t="shared" si="1"/>
        <v>0</v>
      </c>
    </row>
    <row r="120" spans="1:14" outlineLevel="1" x14ac:dyDescent="0.25">
      <c r="A120" s="32" t="s">
        <v>86</v>
      </c>
      <c r="B120" s="37" t="s">
        <v>88</v>
      </c>
      <c r="C120" s="34">
        <v>961022</v>
      </c>
      <c r="D120" s="35">
        <v>961022</v>
      </c>
      <c r="E120" s="100">
        <v>973943</v>
      </c>
      <c r="F120" s="36">
        <v>973943</v>
      </c>
      <c r="G120" s="35">
        <v>981949</v>
      </c>
      <c r="H120" s="35">
        <v>981949</v>
      </c>
      <c r="I120" s="137">
        <v>8006</v>
      </c>
      <c r="J120" s="244">
        <v>8.2201935842241003E-3</v>
      </c>
      <c r="K120" s="241"/>
      <c r="M120" s="30"/>
      <c r="N120" s="31">
        <f t="shared" si="1"/>
        <v>0</v>
      </c>
    </row>
    <row r="121" spans="1:14" outlineLevel="1" x14ac:dyDescent="0.25">
      <c r="A121" s="25" t="s">
        <v>86</v>
      </c>
      <c r="B121" s="26" t="s">
        <v>2</v>
      </c>
      <c r="C121" s="27">
        <v>45721</v>
      </c>
      <c r="D121" s="28">
        <v>45721</v>
      </c>
      <c r="E121" s="7">
        <v>46715</v>
      </c>
      <c r="F121" s="29">
        <v>46715</v>
      </c>
      <c r="G121" s="28">
        <v>47636</v>
      </c>
      <c r="H121" s="28">
        <v>47636</v>
      </c>
      <c r="I121" s="138">
        <v>921</v>
      </c>
      <c r="J121" s="245">
        <v>1.9715294873167144E-2</v>
      </c>
      <c r="K121" s="241"/>
      <c r="M121" s="30"/>
      <c r="N121" s="31">
        <f t="shared" si="1"/>
        <v>0</v>
      </c>
    </row>
    <row r="122" spans="1:14" outlineLevel="1" x14ac:dyDescent="0.25">
      <c r="A122" s="32" t="s">
        <v>86</v>
      </c>
      <c r="B122" s="37" t="s">
        <v>3</v>
      </c>
      <c r="C122" s="34">
        <v>52332</v>
      </c>
      <c r="D122" s="35">
        <v>52332</v>
      </c>
      <c r="E122" s="100">
        <v>55700</v>
      </c>
      <c r="F122" s="119">
        <v>55700</v>
      </c>
      <c r="G122" s="35">
        <v>56647</v>
      </c>
      <c r="H122" s="35">
        <v>56647</v>
      </c>
      <c r="I122" s="137">
        <v>947</v>
      </c>
      <c r="J122" s="244">
        <v>1.7001795332136416E-2</v>
      </c>
      <c r="K122" s="241"/>
      <c r="M122" s="30"/>
      <c r="N122" s="31">
        <f t="shared" si="1"/>
        <v>0</v>
      </c>
    </row>
    <row r="123" spans="1:14" outlineLevel="1" x14ac:dyDescent="0.25">
      <c r="A123" s="25"/>
      <c r="B123" s="71" t="s">
        <v>4</v>
      </c>
      <c r="C123" s="39">
        <v>1101595</v>
      </c>
      <c r="D123" s="41">
        <v>1101595</v>
      </c>
      <c r="E123" s="101">
        <v>1122224</v>
      </c>
      <c r="F123" s="114">
        <v>1122224</v>
      </c>
      <c r="G123" s="41">
        <v>1128780</v>
      </c>
      <c r="H123" s="41">
        <v>1128780</v>
      </c>
      <c r="I123" s="139">
        <v>6556</v>
      </c>
      <c r="J123" s="245">
        <v>5.8419709434123224E-3</v>
      </c>
      <c r="K123" s="241"/>
      <c r="M123" s="30"/>
      <c r="N123" s="31">
        <f t="shared" si="1"/>
        <v>0</v>
      </c>
    </row>
    <row r="124" spans="1:14" outlineLevel="1" x14ac:dyDescent="0.25">
      <c r="A124" s="32" t="s">
        <v>86</v>
      </c>
      <c r="B124" s="37" t="s">
        <v>5</v>
      </c>
      <c r="C124" s="34">
        <v>16000</v>
      </c>
      <c r="D124" s="35">
        <v>16000</v>
      </c>
      <c r="E124" s="100">
        <v>18000</v>
      </c>
      <c r="F124" s="119">
        <v>18000</v>
      </c>
      <c r="G124" s="35">
        <v>21000</v>
      </c>
      <c r="H124" s="35">
        <v>21000</v>
      </c>
      <c r="I124" s="137">
        <v>3000</v>
      </c>
      <c r="J124" s="244">
        <v>0.16666666666666674</v>
      </c>
      <c r="K124" s="241"/>
      <c r="M124" s="30"/>
      <c r="N124" s="31">
        <f t="shared" si="1"/>
        <v>0</v>
      </c>
    </row>
    <row r="125" spans="1:14" outlineLevel="1" x14ac:dyDescent="0.25">
      <c r="A125" s="25" t="s">
        <v>86</v>
      </c>
      <c r="B125" s="26" t="s">
        <v>6</v>
      </c>
      <c r="C125" s="27">
        <v>18000</v>
      </c>
      <c r="D125" s="28">
        <v>18000</v>
      </c>
      <c r="E125" s="7">
        <v>15000</v>
      </c>
      <c r="F125" s="120">
        <v>15000</v>
      </c>
      <c r="G125" s="28">
        <v>16000</v>
      </c>
      <c r="H125" s="28">
        <v>16000</v>
      </c>
      <c r="I125" s="138">
        <v>1000</v>
      </c>
      <c r="J125" s="245">
        <v>6.6666666666666652E-2</v>
      </c>
      <c r="K125" s="241"/>
      <c r="M125" s="30"/>
      <c r="N125" s="31">
        <f t="shared" si="1"/>
        <v>0</v>
      </c>
    </row>
    <row r="126" spans="1:14" outlineLevel="1" x14ac:dyDescent="0.25">
      <c r="A126" s="32" t="s">
        <v>86</v>
      </c>
      <c r="B126" s="37" t="s">
        <v>7</v>
      </c>
      <c r="C126" s="34">
        <v>3500</v>
      </c>
      <c r="D126" s="35">
        <v>3500</v>
      </c>
      <c r="E126" s="100">
        <v>3300</v>
      </c>
      <c r="F126" s="119">
        <v>3300</v>
      </c>
      <c r="G126" s="35">
        <v>3300</v>
      </c>
      <c r="H126" s="35">
        <v>3300</v>
      </c>
      <c r="I126" s="137">
        <v>0</v>
      </c>
      <c r="J126" s="244">
        <v>0</v>
      </c>
      <c r="K126" s="241"/>
      <c r="M126" s="30"/>
      <c r="N126" s="31">
        <f t="shared" si="1"/>
        <v>0</v>
      </c>
    </row>
    <row r="127" spans="1:14" outlineLevel="1" x14ac:dyDescent="0.25">
      <c r="A127" s="25" t="s">
        <v>86</v>
      </c>
      <c r="B127" s="52" t="s">
        <v>8</v>
      </c>
      <c r="C127" s="27">
        <v>2900</v>
      </c>
      <c r="D127" s="28">
        <v>2900</v>
      </c>
      <c r="E127" s="7">
        <v>4900</v>
      </c>
      <c r="F127" s="120">
        <v>4900</v>
      </c>
      <c r="G127" s="28">
        <v>2000</v>
      </c>
      <c r="H127" s="28">
        <v>2000</v>
      </c>
      <c r="I127" s="138">
        <v>-2900</v>
      </c>
      <c r="J127" s="245">
        <v>-0.59183673469387754</v>
      </c>
      <c r="K127" s="241"/>
      <c r="M127" s="30"/>
      <c r="N127" s="31">
        <f t="shared" si="1"/>
        <v>0</v>
      </c>
    </row>
    <row r="128" spans="1:14" outlineLevel="1" x14ac:dyDescent="0.25">
      <c r="A128" s="32" t="s">
        <v>86</v>
      </c>
      <c r="B128" s="37" t="s">
        <v>9</v>
      </c>
      <c r="C128" s="34">
        <v>16000</v>
      </c>
      <c r="D128" s="35">
        <v>16000</v>
      </c>
      <c r="E128" s="100">
        <v>0</v>
      </c>
      <c r="F128" s="119">
        <v>0</v>
      </c>
      <c r="G128" s="35">
        <v>16000</v>
      </c>
      <c r="H128" s="35">
        <v>16000</v>
      </c>
      <c r="I128" s="137">
        <v>16000</v>
      </c>
      <c r="J128" s="244"/>
      <c r="K128" s="241"/>
      <c r="M128" s="30"/>
      <c r="N128" s="31">
        <f t="shared" si="1"/>
        <v>0</v>
      </c>
    </row>
    <row r="129" spans="1:14" outlineLevel="1" x14ac:dyDescent="0.25">
      <c r="A129" s="25" t="s">
        <v>86</v>
      </c>
      <c r="B129" s="26" t="s">
        <v>10</v>
      </c>
      <c r="C129" s="27">
        <v>54282</v>
      </c>
      <c r="D129" s="28">
        <v>54282</v>
      </c>
      <c r="E129" s="7">
        <v>62514</v>
      </c>
      <c r="F129" s="120">
        <v>62514</v>
      </c>
      <c r="G129" s="28">
        <v>137358</v>
      </c>
      <c r="H129" s="28">
        <v>137358</v>
      </c>
      <c r="I129" s="138">
        <v>74844</v>
      </c>
      <c r="J129" s="245">
        <v>1.1972358191765045</v>
      </c>
      <c r="K129" s="241"/>
      <c r="M129" s="30"/>
      <c r="N129" s="31">
        <f t="shared" si="1"/>
        <v>0</v>
      </c>
    </row>
    <row r="130" spans="1:14" outlineLevel="1" x14ac:dyDescent="0.25">
      <c r="A130" s="32" t="s">
        <v>86</v>
      </c>
      <c r="B130" s="37" t="s">
        <v>11</v>
      </c>
      <c r="C130" s="34">
        <v>74250</v>
      </c>
      <c r="D130" s="35">
        <v>74250</v>
      </c>
      <c r="E130" s="100">
        <v>74250</v>
      </c>
      <c r="F130" s="119">
        <v>74250</v>
      </c>
      <c r="G130" s="35">
        <v>86130</v>
      </c>
      <c r="H130" s="35">
        <v>86130</v>
      </c>
      <c r="I130" s="137">
        <v>11880</v>
      </c>
      <c r="J130" s="244">
        <v>0.15999999999999992</v>
      </c>
      <c r="K130" s="241"/>
      <c r="M130" s="30"/>
      <c r="N130" s="31">
        <f t="shared" si="1"/>
        <v>0</v>
      </c>
    </row>
    <row r="131" spans="1:14" outlineLevel="1" x14ac:dyDescent="0.25">
      <c r="A131" s="25" t="s">
        <v>86</v>
      </c>
      <c r="B131" s="26" t="s">
        <v>12</v>
      </c>
      <c r="C131" s="27">
        <v>74000</v>
      </c>
      <c r="D131" s="28">
        <v>74000</v>
      </c>
      <c r="E131" s="7">
        <v>60000</v>
      </c>
      <c r="F131" s="120">
        <v>60000</v>
      </c>
      <c r="G131" s="28">
        <v>50000</v>
      </c>
      <c r="H131" s="28">
        <v>50000</v>
      </c>
      <c r="I131" s="138">
        <v>-10000</v>
      </c>
      <c r="J131" s="245">
        <v>-0.16666666666666663</v>
      </c>
      <c r="K131" s="241"/>
      <c r="M131" s="30"/>
      <c r="N131" s="31">
        <f t="shared" si="1"/>
        <v>0</v>
      </c>
    </row>
    <row r="132" spans="1:14" outlineLevel="1" x14ac:dyDescent="0.25">
      <c r="A132" s="32" t="s">
        <v>86</v>
      </c>
      <c r="B132" s="37" t="s">
        <v>106</v>
      </c>
      <c r="C132" s="34">
        <v>1500</v>
      </c>
      <c r="D132" s="35">
        <v>1500</v>
      </c>
      <c r="E132" s="100">
        <v>3000</v>
      </c>
      <c r="F132" s="119">
        <v>3000</v>
      </c>
      <c r="G132" s="35">
        <v>1000</v>
      </c>
      <c r="H132" s="35">
        <v>1000</v>
      </c>
      <c r="I132" s="137">
        <v>-2000</v>
      </c>
      <c r="J132" s="244">
        <v>-0.66666666666666674</v>
      </c>
      <c r="K132" s="241"/>
      <c r="M132" s="30"/>
      <c r="N132" s="31">
        <f t="shared" si="1"/>
        <v>0</v>
      </c>
    </row>
    <row r="133" spans="1:14" outlineLevel="1" x14ac:dyDescent="0.25">
      <c r="A133" s="25" t="s">
        <v>86</v>
      </c>
      <c r="B133" s="26" t="s">
        <v>107</v>
      </c>
      <c r="C133" s="27">
        <v>4559</v>
      </c>
      <c r="D133" s="28">
        <v>4559</v>
      </c>
      <c r="E133" s="7">
        <v>4817</v>
      </c>
      <c r="F133" s="120">
        <v>4817</v>
      </c>
      <c r="G133" s="28">
        <v>4359</v>
      </c>
      <c r="H133" s="28">
        <v>4359</v>
      </c>
      <c r="I133" s="138">
        <v>-458</v>
      </c>
      <c r="J133" s="245">
        <v>-9.5079925264687559E-2</v>
      </c>
      <c r="K133" s="241"/>
      <c r="M133" s="30"/>
      <c r="N133" s="31">
        <f t="shared" si="1"/>
        <v>0</v>
      </c>
    </row>
    <row r="134" spans="1:14" outlineLevel="1" x14ac:dyDescent="0.25">
      <c r="A134" s="32"/>
      <c r="B134" s="72" t="s">
        <v>108</v>
      </c>
      <c r="C134" s="59">
        <v>264991</v>
      </c>
      <c r="D134" s="42">
        <v>264991</v>
      </c>
      <c r="E134" s="102">
        <v>245781</v>
      </c>
      <c r="F134" s="117">
        <v>245781</v>
      </c>
      <c r="G134" s="42">
        <v>337147</v>
      </c>
      <c r="H134" s="42">
        <v>337147</v>
      </c>
      <c r="I134" s="142">
        <v>91366</v>
      </c>
      <c r="J134" s="244">
        <v>0.37173744105524831</v>
      </c>
      <c r="K134" s="241"/>
      <c r="M134" s="30"/>
      <c r="N134" s="31">
        <f t="shared" ref="N134:N197" si="2">ROUND(IF(M134="Y",F134*$P$1,0),2)</f>
        <v>0</v>
      </c>
    </row>
    <row r="135" spans="1:14" outlineLevel="1" x14ac:dyDescent="0.25">
      <c r="A135" s="25" t="s">
        <v>86</v>
      </c>
      <c r="B135" s="26" t="s">
        <v>109</v>
      </c>
      <c r="C135" s="27">
        <v>12432</v>
      </c>
      <c r="D135" s="28">
        <v>12432</v>
      </c>
      <c r="E135" s="7">
        <v>9349</v>
      </c>
      <c r="F135" s="29">
        <v>9349</v>
      </c>
      <c r="G135" s="28">
        <v>5499</v>
      </c>
      <c r="H135" s="28">
        <v>5499</v>
      </c>
      <c r="I135" s="138">
        <v>-3850</v>
      </c>
      <c r="J135" s="245">
        <v>-0.41180874959888758</v>
      </c>
      <c r="K135" s="241"/>
      <c r="M135" s="30"/>
      <c r="N135" s="31">
        <f t="shared" si="2"/>
        <v>0</v>
      </c>
    </row>
    <row r="136" spans="1:14" outlineLevel="1" x14ac:dyDescent="0.25">
      <c r="A136" s="32" t="s">
        <v>86</v>
      </c>
      <c r="B136" s="37" t="s">
        <v>110</v>
      </c>
      <c r="C136" s="34">
        <v>18051</v>
      </c>
      <c r="D136" s="35">
        <v>18051</v>
      </c>
      <c r="E136" s="100">
        <v>14050</v>
      </c>
      <c r="F136" s="36">
        <v>14050</v>
      </c>
      <c r="G136" s="35">
        <v>13110</v>
      </c>
      <c r="H136" s="35">
        <v>13110</v>
      </c>
      <c r="I136" s="137">
        <v>-940</v>
      </c>
      <c r="J136" s="244">
        <v>-6.6903914590747293E-2</v>
      </c>
      <c r="K136" s="241"/>
      <c r="M136" s="30"/>
      <c r="N136" s="31">
        <f t="shared" si="2"/>
        <v>0</v>
      </c>
    </row>
    <row r="137" spans="1:14" outlineLevel="1" x14ac:dyDescent="0.25">
      <c r="A137" s="25" t="s">
        <v>86</v>
      </c>
      <c r="B137" s="26" t="s">
        <v>111</v>
      </c>
      <c r="C137" s="27">
        <v>31000</v>
      </c>
      <c r="D137" s="28">
        <v>31000</v>
      </c>
      <c r="E137" s="7">
        <v>21000</v>
      </c>
      <c r="F137" s="29">
        <v>21000</v>
      </c>
      <c r="G137" s="28">
        <v>12000</v>
      </c>
      <c r="H137" s="28">
        <v>12000</v>
      </c>
      <c r="I137" s="138">
        <v>-9000</v>
      </c>
      <c r="J137" s="245">
        <v>-0.4285714285714286</v>
      </c>
      <c r="K137" s="241"/>
      <c r="M137" s="30"/>
      <c r="N137" s="31">
        <f t="shared" si="2"/>
        <v>0</v>
      </c>
    </row>
    <row r="138" spans="1:14" outlineLevel="1" x14ac:dyDescent="0.25">
      <c r="A138" s="32" t="s">
        <v>86</v>
      </c>
      <c r="B138" s="37" t="s">
        <v>112</v>
      </c>
      <c r="C138" s="34">
        <v>7278</v>
      </c>
      <c r="D138" s="35">
        <v>7278</v>
      </c>
      <c r="E138" s="100">
        <v>8058</v>
      </c>
      <c r="F138" s="36">
        <v>8058</v>
      </c>
      <c r="G138" s="35">
        <v>8252</v>
      </c>
      <c r="H138" s="35">
        <v>8252</v>
      </c>
      <c r="I138" s="137">
        <v>194</v>
      </c>
      <c r="J138" s="244">
        <v>2.4075452965996558E-2</v>
      </c>
      <c r="K138" s="241"/>
      <c r="M138" s="30"/>
      <c r="N138" s="31">
        <f t="shared" si="2"/>
        <v>0</v>
      </c>
    </row>
    <row r="139" spans="1:14" outlineLevel="1" x14ac:dyDescent="0.25">
      <c r="A139" s="25" t="s">
        <v>86</v>
      </c>
      <c r="B139" s="26" t="s">
        <v>113</v>
      </c>
      <c r="C139" s="27">
        <v>10450</v>
      </c>
      <c r="D139" s="28">
        <v>10450</v>
      </c>
      <c r="E139" s="7">
        <v>7875</v>
      </c>
      <c r="F139" s="29">
        <v>7875</v>
      </c>
      <c r="G139" s="28">
        <v>7925</v>
      </c>
      <c r="H139" s="28">
        <v>7925</v>
      </c>
      <c r="I139" s="138">
        <v>50</v>
      </c>
      <c r="J139" s="245">
        <v>6.3492063492063266E-3</v>
      </c>
      <c r="K139" s="241"/>
      <c r="M139" s="30"/>
      <c r="N139" s="31">
        <f t="shared" si="2"/>
        <v>0</v>
      </c>
    </row>
    <row r="140" spans="1:14" outlineLevel="1" x14ac:dyDescent="0.25">
      <c r="A140" s="32" t="s">
        <v>86</v>
      </c>
      <c r="B140" s="37" t="s">
        <v>114</v>
      </c>
      <c r="C140" s="34">
        <v>0</v>
      </c>
      <c r="D140" s="35">
        <v>0</v>
      </c>
      <c r="E140" s="100">
        <v>0</v>
      </c>
      <c r="F140" s="36">
        <v>0</v>
      </c>
      <c r="G140" s="35"/>
      <c r="H140" s="35"/>
      <c r="I140" s="137">
        <v>0</v>
      </c>
      <c r="J140" s="244"/>
      <c r="K140" s="241"/>
      <c r="M140" s="30"/>
      <c r="N140" s="31">
        <f t="shared" si="2"/>
        <v>0</v>
      </c>
    </row>
    <row r="141" spans="1:14" outlineLevel="1" x14ac:dyDescent="0.25">
      <c r="A141" s="25" t="s">
        <v>86</v>
      </c>
      <c r="B141" s="26" t="s">
        <v>115</v>
      </c>
      <c r="C141" s="27">
        <v>0</v>
      </c>
      <c r="D141" s="28">
        <v>0</v>
      </c>
      <c r="E141" s="7">
        <v>0</v>
      </c>
      <c r="F141" s="29">
        <v>0</v>
      </c>
      <c r="G141" s="28">
        <v>457</v>
      </c>
      <c r="H141" s="28">
        <v>457</v>
      </c>
      <c r="I141" s="138">
        <v>457</v>
      </c>
      <c r="J141" s="245"/>
      <c r="K141" s="241"/>
      <c r="M141" s="30"/>
      <c r="N141" s="31">
        <f t="shared" si="2"/>
        <v>0</v>
      </c>
    </row>
    <row r="142" spans="1:14" outlineLevel="1" x14ac:dyDescent="0.25">
      <c r="A142" s="32" t="s">
        <v>86</v>
      </c>
      <c r="B142" s="37" t="s">
        <v>116</v>
      </c>
      <c r="C142" s="34">
        <v>30600</v>
      </c>
      <c r="D142" s="35">
        <v>30600</v>
      </c>
      <c r="E142" s="100">
        <v>31508</v>
      </c>
      <c r="F142" s="36">
        <v>31508</v>
      </c>
      <c r="G142" s="35">
        <v>32765</v>
      </c>
      <c r="H142" s="35">
        <v>32765</v>
      </c>
      <c r="I142" s="137">
        <v>1257</v>
      </c>
      <c r="J142" s="244">
        <v>3.98946299352545E-2</v>
      </c>
      <c r="K142" s="241"/>
      <c r="M142" s="30"/>
      <c r="N142" s="31">
        <f t="shared" si="2"/>
        <v>0</v>
      </c>
    </row>
    <row r="143" spans="1:14" outlineLevel="1" x14ac:dyDescent="0.25">
      <c r="A143" s="25" t="s">
        <v>86</v>
      </c>
      <c r="B143" s="26" t="s">
        <v>117</v>
      </c>
      <c r="C143" s="27">
        <v>3500</v>
      </c>
      <c r="D143" s="28">
        <v>3500</v>
      </c>
      <c r="E143" s="7">
        <v>3500</v>
      </c>
      <c r="F143" s="29">
        <v>3500</v>
      </c>
      <c r="G143" s="28">
        <v>1500</v>
      </c>
      <c r="H143" s="28">
        <v>1500</v>
      </c>
      <c r="I143" s="138">
        <v>-2000</v>
      </c>
      <c r="J143" s="245">
        <v>-0.5714285714285714</v>
      </c>
      <c r="K143" s="241"/>
      <c r="M143" s="30"/>
      <c r="N143" s="31">
        <f t="shared" si="2"/>
        <v>0</v>
      </c>
    </row>
    <row r="144" spans="1:14" outlineLevel="1" x14ac:dyDescent="0.25">
      <c r="A144" s="32"/>
      <c r="B144" s="72" t="s">
        <v>118</v>
      </c>
      <c r="C144" s="59">
        <v>113311</v>
      </c>
      <c r="D144" s="42">
        <v>113311</v>
      </c>
      <c r="E144" s="102">
        <v>95340</v>
      </c>
      <c r="F144" s="117">
        <v>95340</v>
      </c>
      <c r="G144" s="42">
        <v>81508</v>
      </c>
      <c r="H144" s="42">
        <v>81508</v>
      </c>
      <c r="I144" s="142">
        <v>-13832</v>
      </c>
      <c r="J144" s="244">
        <v>-0.14508076358296618</v>
      </c>
      <c r="K144" s="241"/>
      <c r="M144" s="30"/>
      <c r="N144" s="31">
        <f t="shared" si="2"/>
        <v>0</v>
      </c>
    </row>
    <row r="145" spans="1:15" outlineLevel="1" x14ac:dyDescent="0.25">
      <c r="A145" s="51" t="s">
        <v>86</v>
      </c>
      <c r="B145" s="52" t="s">
        <v>119</v>
      </c>
      <c r="C145" s="27"/>
      <c r="D145" s="112"/>
      <c r="E145" s="113"/>
      <c r="F145" s="118"/>
      <c r="G145" s="28">
        <v>-40000</v>
      </c>
      <c r="H145" s="28">
        <v>-40000</v>
      </c>
      <c r="I145" s="138">
        <v>-40000</v>
      </c>
      <c r="J145" s="245"/>
      <c r="K145" s="241"/>
      <c r="M145" s="30"/>
      <c r="N145" s="31">
        <f t="shared" si="2"/>
        <v>0</v>
      </c>
    </row>
    <row r="146" spans="1:15" x14ac:dyDescent="0.25">
      <c r="A146" s="57" t="s">
        <v>86</v>
      </c>
      <c r="B146" s="60" t="s">
        <v>120</v>
      </c>
      <c r="C146" s="59">
        <v>1479897</v>
      </c>
      <c r="D146" s="94">
        <v>1479897</v>
      </c>
      <c r="E146" s="102">
        <v>1463345</v>
      </c>
      <c r="F146" s="116">
        <v>1463345</v>
      </c>
      <c r="G146" s="94">
        <v>1507435</v>
      </c>
      <c r="H146" s="94">
        <v>1507435</v>
      </c>
      <c r="I146" s="143">
        <v>44090</v>
      </c>
      <c r="J146" s="245">
        <v>3.0129600333482554E-2</v>
      </c>
      <c r="K146" s="241"/>
      <c r="M146" s="30"/>
      <c r="N146" s="31">
        <f t="shared" si="2"/>
        <v>0</v>
      </c>
    </row>
    <row r="147" spans="1:15" x14ac:dyDescent="0.25">
      <c r="A147" s="63" t="s">
        <v>256</v>
      </c>
      <c r="B147" s="47"/>
      <c r="C147" s="48"/>
      <c r="D147" s="49"/>
      <c r="E147" s="48"/>
      <c r="F147" s="50"/>
      <c r="G147" s="50"/>
      <c r="H147" s="50"/>
      <c r="I147" s="141"/>
      <c r="J147" s="245"/>
      <c r="K147" s="241"/>
      <c r="M147" s="30"/>
      <c r="N147" s="31">
        <f t="shared" si="2"/>
        <v>0</v>
      </c>
    </row>
    <row r="148" spans="1:15" x14ac:dyDescent="0.25">
      <c r="A148" s="51" t="s">
        <v>121</v>
      </c>
      <c r="B148" s="52" t="s">
        <v>122</v>
      </c>
      <c r="C148" s="27">
        <v>620408</v>
      </c>
      <c r="D148" s="28">
        <v>620408</v>
      </c>
      <c r="E148" s="7">
        <v>653248</v>
      </c>
      <c r="F148" s="29">
        <v>653248</v>
      </c>
      <c r="G148" s="28">
        <v>709028</v>
      </c>
      <c r="H148" s="28">
        <v>709028</v>
      </c>
      <c r="I148" s="138">
        <v>55780</v>
      </c>
      <c r="J148" s="245">
        <v>8.5388703830704404E-2</v>
      </c>
      <c r="K148" s="241"/>
      <c r="M148" s="30"/>
      <c r="N148" s="31">
        <f t="shared" si="2"/>
        <v>0</v>
      </c>
    </row>
    <row r="149" spans="1:15" x14ac:dyDescent="0.25">
      <c r="A149" s="53" t="s">
        <v>125</v>
      </c>
      <c r="B149" s="54" t="s">
        <v>126</v>
      </c>
      <c r="C149" s="34">
        <v>64725</v>
      </c>
      <c r="D149" s="35">
        <v>64725</v>
      </c>
      <c r="E149" s="100">
        <v>53767</v>
      </c>
      <c r="F149" s="36">
        <v>53767</v>
      </c>
      <c r="G149" s="35">
        <v>46020</v>
      </c>
      <c r="H149" s="35">
        <v>46020</v>
      </c>
      <c r="I149" s="137">
        <v>-7747</v>
      </c>
      <c r="J149" s="244">
        <v>-0.14408466159540234</v>
      </c>
      <c r="K149" s="241"/>
      <c r="M149" s="30"/>
      <c r="N149" s="31">
        <f t="shared" si="2"/>
        <v>0</v>
      </c>
    </row>
    <row r="150" spans="1:15" x14ac:dyDescent="0.25">
      <c r="A150" s="51" t="s">
        <v>127</v>
      </c>
      <c r="B150" s="52" t="s">
        <v>128</v>
      </c>
      <c r="C150" s="27">
        <v>300</v>
      </c>
      <c r="D150" s="28">
        <v>300</v>
      </c>
      <c r="E150" s="7">
        <v>300</v>
      </c>
      <c r="F150" s="29">
        <v>300</v>
      </c>
      <c r="G150" s="28">
        <v>300</v>
      </c>
      <c r="H150" s="28">
        <v>300</v>
      </c>
      <c r="I150" s="138">
        <v>0</v>
      </c>
      <c r="J150" s="245">
        <v>0</v>
      </c>
      <c r="K150" s="241"/>
      <c r="M150" s="30"/>
      <c r="N150" s="31">
        <f t="shared" si="2"/>
        <v>0</v>
      </c>
    </row>
    <row r="151" spans="1:15" x14ac:dyDescent="0.25">
      <c r="A151" s="53" t="s">
        <v>129</v>
      </c>
      <c r="B151" s="54" t="s">
        <v>130</v>
      </c>
      <c r="C151" s="34">
        <v>100</v>
      </c>
      <c r="D151" s="35">
        <v>100</v>
      </c>
      <c r="E151" s="100">
        <v>100</v>
      </c>
      <c r="F151" s="36">
        <v>100</v>
      </c>
      <c r="G151" s="35">
        <v>100</v>
      </c>
      <c r="H151" s="35">
        <v>100</v>
      </c>
      <c r="I151" s="137">
        <v>0</v>
      </c>
      <c r="J151" s="244">
        <v>0</v>
      </c>
      <c r="K151" s="241"/>
      <c r="M151" s="30"/>
      <c r="N151" s="31">
        <f>ROUND(IF(M151="Y",F151*$P$1,0),2)</f>
        <v>0</v>
      </c>
    </row>
    <row r="152" spans="1:15" x14ac:dyDescent="0.25">
      <c r="A152" s="51" t="s">
        <v>123</v>
      </c>
      <c r="B152" s="111" t="s">
        <v>124</v>
      </c>
      <c r="C152" s="27">
        <v>45321</v>
      </c>
      <c r="D152" s="28">
        <v>45321</v>
      </c>
      <c r="E152" s="7">
        <v>40341</v>
      </c>
      <c r="F152" s="29">
        <v>40341</v>
      </c>
      <c r="G152" s="28">
        <v>43464</v>
      </c>
      <c r="H152" s="28">
        <v>43464</v>
      </c>
      <c r="I152" s="138">
        <v>3123</v>
      </c>
      <c r="J152" s="245">
        <v>7.7415036811184557E-2</v>
      </c>
      <c r="K152" s="241"/>
      <c r="M152" s="30"/>
      <c r="N152" s="31">
        <f>ROUND(IF(M152="Y",F152*$P$1,0),2)</f>
        <v>0</v>
      </c>
    </row>
    <row r="153" spans="1:15" x14ac:dyDescent="0.25">
      <c r="A153" s="38"/>
      <c r="B153" s="43" t="s">
        <v>306</v>
      </c>
      <c r="C153" s="39">
        <v>730854</v>
      </c>
      <c r="D153" s="94">
        <v>730854</v>
      </c>
      <c r="E153" s="102">
        <v>747756</v>
      </c>
      <c r="F153" s="116">
        <v>747756</v>
      </c>
      <c r="G153" s="94">
        <v>798912</v>
      </c>
      <c r="H153" s="94">
        <v>798912</v>
      </c>
      <c r="I153" s="143">
        <v>51156</v>
      </c>
      <c r="J153" s="244">
        <v>6.8412690770786266E-2</v>
      </c>
      <c r="K153" s="241"/>
      <c r="M153" s="30"/>
      <c r="N153" s="31">
        <f t="shared" si="2"/>
        <v>0</v>
      </c>
    </row>
    <row r="154" spans="1:15" x14ac:dyDescent="0.25">
      <c r="A154" s="38"/>
      <c r="B154" s="65" t="s">
        <v>131</v>
      </c>
      <c r="C154" s="39">
        <v>2210751</v>
      </c>
      <c r="D154" s="93">
        <v>2210751</v>
      </c>
      <c r="E154" s="101">
        <v>2211101</v>
      </c>
      <c r="F154" s="115">
        <v>2211101</v>
      </c>
      <c r="G154" s="93">
        <v>2306347</v>
      </c>
      <c r="H154" s="93">
        <v>2306347</v>
      </c>
      <c r="I154" s="144">
        <v>95246</v>
      </c>
      <c r="J154" s="245">
        <v>4.3076277383981898E-2</v>
      </c>
      <c r="K154" s="241"/>
      <c r="M154" s="30"/>
      <c r="N154" s="31">
        <f t="shared" si="2"/>
        <v>0</v>
      </c>
    </row>
    <row r="155" spans="1:15" x14ac:dyDescent="0.25">
      <c r="A155" s="38"/>
      <c r="B155" s="43"/>
      <c r="C155" s="39"/>
      <c r="D155" s="55"/>
      <c r="E155" s="101"/>
      <c r="F155" s="40"/>
      <c r="G155" s="41"/>
      <c r="H155" s="41"/>
      <c r="I155" s="138"/>
      <c r="J155" s="245"/>
      <c r="K155" s="241"/>
      <c r="M155" s="30"/>
      <c r="N155" s="31">
        <f t="shared" si="2"/>
        <v>0</v>
      </c>
    </row>
    <row r="156" spans="1:15" x14ac:dyDescent="0.25">
      <c r="A156" s="63" t="s">
        <v>297</v>
      </c>
      <c r="B156" s="47"/>
      <c r="C156" s="48"/>
      <c r="D156" s="49"/>
      <c r="E156" s="48"/>
      <c r="F156" s="50"/>
      <c r="G156" s="50"/>
      <c r="H156" s="50"/>
      <c r="I156" s="141"/>
      <c r="J156" s="245"/>
      <c r="K156" s="241"/>
      <c r="M156" s="30"/>
      <c r="N156" s="31">
        <f t="shared" si="2"/>
        <v>0</v>
      </c>
    </row>
    <row r="157" spans="1:15" x14ac:dyDescent="0.25">
      <c r="A157" s="25" t="s">
        <v>134</v>
      </c>
      <c r="B157" s="26" t="s">
        <v>135</v>
      </c>
      <c r="C157" s="27">
        <v>86909.84</v>
      </c>
      <c r="D157" s="28">
        <v>82293.19</v>
      </c>
      <c r="E157" s="7">
        <v>84761.98</v>
      </c>
      <c r="F157" s="29">
        <v>82293.19</v>
      </c>
      <c r="G157" s="28">
        <v>84761.98</v>
      </c>
      <c r="H157" s="28">
        <v>82293.19</v>
      </c>
      <c r="I157" s="138">
        <v>0</v>
      </c>
      <c r="J157" s="245">
        <v>0</v>
      </c>
      <c r="K157" s="241"/>
      <c r="M157" s="30" t="s">
        <v>401</v>
      </c>
      <c r="N157" s="31">
        <f t="shared" si="2"/>
        <v>0</v>
      </c>
      <c r="O157" s="184" t="s">
        <v>405</v>
      </c>
    </row>
    <row r="158" spans="1:15" x14ac:dyDescent="0.25">
      <c r="A158" s="32" t="s">
        <v>136</v>
      </c>
      <c r="B158" s="37" t="s">
        <v>137</v>
      </c>
      <c r="C158" s="34">
        <v>55128.72</v>
      </c>
      <c r="D158" s="35">
        <v>53816.159249999997</v>
      </c>
      <c r="E158" s="100">
        <v>55430.64</v>
      </c>
      <c r="F158" s="36">
        <v>53816.160000000003</v>
      </c>
      <c r="G158" s="35">
        <v>55430.64</v>
      </c>
      <c r="H158" s="35">
        <v>48000</v>
      </c>
      <c r="I158" s="137">
        <v>-5816.1600000000035</v>
      </c>
      <c r="J158" s="244">
        <v>-0.10807460064040253</v>
      </c>
      <c r="K158" s="241"/>
      <c r="M158" s="30" t="s">
        <v>401</v>
      </c>
      <c r="N158" s="31">
        <f t="shared" si="2"/>
        <v>0</v>
      </c>
      <c r="O158" s="185" t="s">
        <v>406</v>
      </c>
    </row>
    <row r="159" spans="1:15" x14ac:dyDescent="0.25">
      <c r="A159" s="25" t="s">
        <v>143</v>
      </c>
      <c r="B159" s="26" t="s">
        <v>144</v>
      </c>
      <c r="C159" s="27">
        <v>7000</v>
      </c>
      <c r="D159" s="28">
        <v>6700</v>
      </c>
      <c r="E159" s="7">
        <v>6700</v>
      </c>
      <c r="F159" s="29">
        <v>6700</v>
      </c>
      <c r="G159" s="28">
        <v>6901</v>
      </c>
      <c r="H159" s="28">
        <v>6700</v>
      </c>
      <c r="I159" s="138">
        <v>0</v>
      </c>
      <c r="J159" s="245">
        <v>0</v>
      </c>
      <c r="K159" s="241"/>
      <c r="M159" s="30"/>
      <c r="N159" s="31">
        <f t="shared" si="2"/>
        <v>0</v>
      </c>
    </row>
    <row r="160" spans="1:15" x14ac:dyDescent="0.25">
      <c r="A160" s="32" t="s">
        <v>138</v>
      </c>
      <c r="B160" s="33" t="s">
        <v>139</v>
      </c>
      <c r="C160" s="34">
        <v>14000</v>
      </c>
      <c r="D160" s="35">
        <v>14000</v>
      </c>
      <c r="E160" s="100">
        <v>14000</v>
      </c>
      <c r="F160" s="36">
        <v>14000</v>
      </c>
      <c r="G160" s="35">
        <v>14000</v>
      </c>
      <c r="H160" s="35">
        <v>14000</v>
      </c>
      <c r="I160" s="137">
        <v>0</v>
      </c>
      <c r="J160" s="245">
        <v>0</v>
      </c>
      <c r="K160" s="241"/>
      <c r="M160" s="30"/>
      <c r="N160" s="31">
        <f t="shared" si="2"/>
        <v>0</v>
      </c>
    </row>
    <row r="161" spans="1:14" x14ac:dyDescent="0.25">
      <c r="A161" s="25" t="s">
        <v>280</v>
      </c>
      <c r="B161" s="26" t="s">
        <v>14</v>
      </c>
      <c r="C161" s="27"/>
      <c r="D161" s="55"/>
      <c r="E161" s="7"/>
      <c r="F161" s="29">
        <v>2000</v>
      </c>
      <c r="G161" s="28">
        <v>2000</v>
      </c>
      <c r="H161" s="28">
        <v>2000</v>
      </c>
      <c r="I161" s="138">
        <v>0</v>
      </c>
      <c r="J161" s="243">
        <v>0</v>
      </c>
      <c r="K161" s="241"/>
      <c r="M161" s="30"/>
      <c r="N161" s="31">
        <f t="shared" si="2"/>
        <v>0</v>
      </c>
    </row>
    <row r="162" spans="1:14" x14ac:dyDescent="0.25">
      <c r="A162" s="53" t="s">
        <v>132</v>
      </c>
      <c r="B162" s="54" t="s">
        <v>407</v>
      </c>
      <c r="C162" s="34">
        <v>12000</v>
      </c>
      <c r="D162" s="35">
        <v>12000</v>
      </c>
      <c r="E162" s="100">
        <v>12000</v>
      </c>
      <c r="F162" s="36">
        <v>7835.85</v>
      </c>
      <c r="G162" s="35">
        <v>0</v>
      </c>
      <c r="H162" s="35">
        <v>300</v>
      </c>
      <c r="I162" s="137">
        <v>-7535.85</v>
      </c>
      <c r="J162" s="244">
        <v>-0.96171442791783912</v>
      </c>
      <c r="K162" s="241"/>
      <c r="M162" s="30"/>
      <c r="N162" s="31">
        <f t="shared" si="2"/>
        <v>0</v>
      </c>
    </row>
    <row r="163" spans="1:14" x14ac:dyDescent="0.25">
      <c r="A163" s="25" t="s">
        <v>133</v>
      </c>
      <c r="B163" s="26" t="s">
        <v>17</v>
      </c>
      <c r="C163" s="27">
        <v>12500</v>
      </c>
      <c r="D163" s="28">
        <v>12500</v>
      </c>
      <c r="E163" s="7">
        <v>12500</v>
      </c>
      <c r="F163" s="29">
        <v>12500</v>
      </c>
      <c r="G163" s="28">
        <v>12500</v>
      </c>
      <c r="H163" s="28">
        <v>12500</v>
      </c>
      <c r="I163" s="138">
        <v>0</v>
      </c>
      <c r="J163" s="245">
        <v>0</v>
      </c>
      <c r="K163" s="241"/>
      <c r="M163" s="30"/>
      <c r="N163" s="31">
        <f t="shared" si="2"/>
        <v>0</v>
      </c>
    </row>
    <row r="164" spans="1:14" x14ac:dyDescent="0.25">
      <c r="A164" s="32" t="s">
        <v>141</v>
      </c>
      <c r="B164" s="37" t="s">
        <v>142</v>
      </c>
      <c r="C164" s="34">
        <v>100</v>
      </c>
      <c r="D164" s="35">
        <v>100</v>
      </c>
      <c r="E164" s="100">
        <v>100</v>
      </c>
      <c r="F164" s="36">
        <v>100</v>
      </c>
      <c r="G164" s="35">
        <v>100</v>
      </c>
      <c r="H164" s="35">
        <v>100</v>
      </c>
      <c r="I164" s="137">
        <v>0</v>
      </c>
      <c r="J164" s="244">
        <v>0</v>
      </c>
      <c r="K164" s="241"/>
      <c r="M164" s="30"/>
      <c r="N164" s="31">
        <f t="shared" si="2"/>
        <v>0</v>
      </c>
    </row>
    <row r="165" spans="1:14" x14ac:dyDescent="0.25">
      <c r="A165" s="25" t="s">
        <v>145</v>
      </c>
      <c r="B165" s="26" t="s">
        <v>146</v>
      </c>
      <c r="C165" s="27">
        <v>27640</v>
      </c>
      <c r="D165" s="28">
        <v>27640</v>
      </c>
      <c r="E165" s="7">
        <v>27640</v>
      </c>
      <c r="F165" s="29">
        <v>27640</v>
      </c>
      <c r="G165" s="28">
        <v>34340</v>
      </c>
      <c r="H165" s="28">
        <v>27640</v>
      </c>
      <c r="I165" s="138">
        <v>0</v>
      </c>
      <c r="J165" s="245">
        <v>0</v>
      </c>
      <c r="K165" s="241"/>
      <c r="M165" s="30"/>
      <c r="N165" s="31">
        <f t="shared" si="2"/>
        <v>0</v>
      </c>
    </row>
    <row r="166" spans="1:14" x14ac:dyDescent="0.25">
      <c r="A166" s="32" t="s">
        <v>140</v>
      </c>
      <c r="B166" s="33" t="s">
        <v>13</v>
      </c>
      <c r="C166" s="34">
        <v>14000</v>
      </c>
      <c r="D166" s="35">
        <v>14000</v>
      </c>
      <c r="E166" s="100">
        <v>14000</v>
      </c>
      <c r="F166" s="36">
        <v>12000</v>
      </c>
      <c r="G166" s="35">
        <v>12000</v>
      </c>
      <c r="H166" s="35">
        <v>12000</v>
      </c>
      <c r="I166" s="137">
        <v>0</v>
      </c>
      <c r="J166" s="244">
        <v>0</v>
      </c>
      <c r="K166" s="241"/>
      <c r="M166" s="30"/>
      <c r="N166" s="31">
        <f t="shared" si="2"/>
        <v>0</v>
      </c>
    </row>
    <row r="167" spans="1:14" x14ac:dyDescent="0.25">
      <c r="A167" s="1"/>
      <c r="B167" s="43" t="s">
        <v>103</v>
      </c>
      <c r="C167" s="39">
        <v>229278.56</v>
      </c>
      <c r="D167" s="93">
        <v>223049.34925</v>
      </c>
      <c r="E167" s="101">
        <v>227132.62</v>
      </c>
      <c r="F167" s="115">
        <v>218885.2</v>
      </c>
      <c r="G167" s="93">
        <v>222033.62</v>
      </c>
      <c r="H167" s="93">
        <v>205533.19</v>
      </c>
      <c r="I167" s="144">
        <v>-13352.010000000004</v>
      </c>
      <c r="J167" s="245">
        <v>-6.1000058478142938E-2</v>
      </c>
      <c r="K167" s="241"/>
      <c r="M167" s="30"/>
      <c r="N167" s="31">
        <f t="shared" si="2"/>
        <v>0</v>
      </c>
    </row>
    <row r="168" spans="1:14" x14ac:dyDescent="0.25">
      <c r="A168" s="63" t="s">
        <v>294</v>
      </c>
      <c r="B168" s="47"/>
      <c r="C168" s="48"/>
      <c r="D168" s="49"/>
      <c r="E168" s="48"/>
      <c r="F168" s="50"/>
      <c r="G168" s="50"/>
      <c r="H168" s="50"/>
      <c r="I168" s="141"/>
      <c r="J168" s="245"/>
      <c r="K168" s="241"/>
      <c r="M168" s="30"/>
      <c r="N168" s="31">
        <f t="shared" si="2"/>
        <v>0</v>
      </c>
    </row>
    <row r="169" spans="1:14" x14ac:dyDescent="0.25">
      <c r="A169" s="25" t="s">
        <v>149</v>
      </c>
      <c r="B169" s="26" t="s">
        <v>311</v>
      </c>
      <c r="C169" s="34">
        <v>6000</v>
      </c>
      <c r="D169" s="28">
        <v>6000</v>
      </c>
      <c r="E169" s="7">
        <v>6000</v>
      </c>
      <c r="F169" s="29">
        <v>6000</v>
      </c>
      <c r="G169" s="28">
        <v>6000</v>
      </c>
      <c r="H169" s="28">
        <v>6000</v>
      </c>
      <c r="I169" s="138">
        <v>0</v>
      </c>
      <c r="J169" s="245">
        <v>0</v>
      </c>
      <c r="K169" s="241"/>
      <c r="M169" s="30"/>
      <c r="N169" s="31">
        <f t="shared" si="2"/>
        <v>0</v>
      </c>
    </row>
    <row r="170" spans="1:14" x14ac:dyDescent="0.25">
      <c r="A170" s="32" t="s">
        <v>147</v>
      </c>
      <c r="B170" s="37" t="s">
        <v>148</v>
      </c>
      <c r="C170" s="34">
        <v>1000</v>
      </c>
      <c r="D170" s="35">
        <v>1000</v>
      </c>
      <c r="E170" s="100">
        <v>2220</v>
      </c>
      <c r="F170" s="36">
        <v>2220</v>
      </c>
      <c r="G170" s="35">
        <v>1000</v>
      </c>
      <c r="H170" s="35">
        <v>1000</v>
      </c>
      <c r="I170" s="137">
        <v>-1220</v>
      </c>
      <c r="J170" s="244">
        <v>-0.54954954954954949</v>
      </c>
      <c r="K170" s="241"/>
      <c r="M170" s="30"/>
      <c r="N170" s="31">
        <f t="shared" si="2"/>
        <v>0</v>
      </c>
    </row>
    <row r="171" spans="1:14" x14ac:dyDescent="0.25">
      <c r="A171" s="38"/>
      <c r="B171" s="43" t="s">
        <v>103</v>
      </c>
      <c r="C171" s="39">
        <v>7000</v>
      </c>
      <c r="D171" s="93">
        <v>7000</v>
      </c>
      <c r="E171" s="101">
        <v>8220</v>
      </c>
      <c r="F171" s="115">
        <v>8220</v>
      </c>
      <c r="G171" s="93">
        <v>7000</v>
      </c>
      <c r="H171" s="93">
        <v>7000</v>
      </c>
      <c r="I171" s="144">
        <v>-1220</v>
      </c>
      <c r="J171" s="245">
        <v>-0.14841849148418496</v>
      </c>
      <c r="K171" s="241"/>
      <c r="M171" s="30"/>
      <c r="N171" s="31">
        <f t="shared" si="2"/>
        <v>0</v>
      </c>
    </row>
    <row r="172" spans="1:14" x14ac:dyDescent="0.25">
      <c r="A172" s="46" t="s">
        <v>302</v>
      </c>
      <c r="B172" s="46"/>
      <c r="C172" s="46"/>
      <c r="D172" s="76"/>
      <c r="E172" s="77"/>
      <c r="F172" s="64"/>
      <c r="G172" s="64"/>
      <c r="H172" s="64"/>
      <c r="I172" s="145"/>
      <c r="J172" s="245"/>
      <c r="K172" s="241"/>
      <c r="M172" s="30"/>
      <c r="N172" s="31">
        <f t="shared" si="2"/>
        <v>0</v>
      </c>
    </row>
    <row r="173" spans="1:14" x14ac:dyDescent="0.25">
      <c r="A173" s="25" t="s">
        <v>223</v>
      </c>
      <c r="B173" s="26" t="s">
        <v>307</v>
      </c>
      <c r="C173" s="27">
        <v>1000</v>
      </c>
      <c r="D173" s="28">
        <v>1000</v>
      </c>
      <c r="E173" s="7">
        <v>1000</v>
      </c>
      <c r="F173" s="29">
        <v>0</v>
      </c>
      <c r="G173" s="28">
        <v>0</v>
      </c>
      <c r="H173" s="28">
        <v>0</v>
      </c>
      <c r="I173" s="138">
        <v>0</v>
      </c>
      <c r="J173" s="245"/>
      <c r="K173" s="241"/>
      <c r="M173" s="30"/>
      <c r="N173" s="31">
        <f t="shared" si="2"/>
        <v>0</v>
      </c>
    </row>
    <row r="174" spans="1:14" x14ac:dyDescent="0.25">
      <c r="A174" s="45" t="s">
        <v>226</v>
      </c>
      <c r="B174" s="45" t="s">
        <v>227</v>
      </c>
      <c r="C174" s="34">
        <v>3500</v>
      </c>
      <c r="D174" s="35">
        <v>1000</v>
      </c>
      <c r="E174" s="100">
        <v>1500</v>
      </c>
      <c r="F174" s="36">
        <v>1500</v>
      </c>
      <c r="G174" s="35">
        <v>0</v>
      </c>
      <c r="H174" s="35">
        <v>0</v>
      </c>
      <c r="I174" s="137">
        <v>-1500</v>
      </c>
      <c r="J174" s="244">
        <v>-1</v>
      </c>
      <c r="K174" s="241"/>
      <c r="M174" s="30"/>
      <c r="N174" s="31">
        <f t="shared" si="2"/>
        <v>0</v>
      </c>
    </row>
    <row r="175" spans="1:14" x14ac:dyDescent="0.25">
      <c r="A175" s="51" t="s">
        <v>72</v>
      </c>
      <c r="B175" s="52" t="s">
        <v>73</v>
      </c>
      <c r="C175" s="27">
        <v>3000</v>
      </c>
      <c r="D175" s="28">
        <v>1200</v>
      </c>
      <c r="E175" s="7">
        <v>3000</v>
      </c>
      <c r="F175" s="29">
        <v>3000</v>
      </c>
      <c r="G175" s="28">
        <v>3000</v>
      </c>
      <c r="H175" s="28">
        <v>3000</v>
      </c>
      <c r="I175" s="138">
        <v>0</v>
      </c>
      <c r="J175" s="245">
        <v>0</v>
      </c>
      <c r="K175" s="241"/>
      <c r="M175" s="30"/>
      <c r="N175" s="31">
        <f t="shared" si="2"/>
        <v>0</v>
      </c>
    </row>
    <row r="176" spans="1:14" x14ac:dyDescent="0.25">
      <c r="A176" s="51"/>
      <c r="B176" s="43" t="s">
        <v>103</v>
      </c>
      <c r="C176" s="27"/>
      <c r="D176" s="41">
        <v>3200</v>
      </c>
      <c r="E176" s="7"/>
      <c r="F176" s="114">
        <v>4500</v>
      </c>
      <c r="G176" s="41">
        <v>3000</v>
      </c>
      <c r="H176" s="41">
        <v>3000</v>
      </c>
      <c r="I176" s="139">
        <v>-1500</v>
      </c>
      <c r="J176" s="244">
        <v>-0.33333333333333337</v>
      </c>
      <c r="K176" s="241"/>
      <c r="M176" s="30"/>
      <c r="N176" s="31">
        <f t="shared" si="2"/>
        <v>0</v>
      </c>
    </row>
    <row r="177" spans="1:14" x14ac:dyDescent="0.25">
      <c r="A177" s="63" t="s">
        <v>295</v>
      </c>
      <c r="B177" s="47"/>
      <c r="C177" s="48"/>
      <c r="D177" s="49"/>
      <c r="E177" s="48"/>
      <c r="F177" s="50"/>
      <c r="G177" s="50"/>
      <c r="H177" s="50"/>
      <c r="I177" s="141"/>
      <c r="J177" s="245"/>
      <c r="K177" s="241"/>
      <c r="M177" s="30"/>
      <c r="N177" s="31">
        <f t="shared" si="2"/>
        <v>0</v>
      </c>
    </row>
    <row r="178" spans="1:14" x14ac:dyDescent="0.25">
      <c r="A178" s="25" t="s">
        <v>18</v>
      </c>
      <c r="B178" s="26" t="s">
        <v>19</v>
      </c>
      <c r="C178" s="27">
        <v>8085.87</v>
      </c>
      <c r="D178" s="28">
        <v>8288.0167499999989</v>
      </c>
      <c r="E178" s="7">
        <v>8536.66</v>
      </c>
      <c r="F178" s="29">
        <v>8412.34</v>
      </c>
      <c r="G178" s="28">
        <v>8664.7099999999991</v>
      </c>
      <c r="H178" s="28">
        <v>8580.5868000000009</v>
      </c>
      <c r="I178" s="138">
        <v>168.2468000000008</v>
      </c>
      <c r="J178" s="245">
        <v>2.0000000000000018E-2</v>
      </c>
      <c r="K178" s="241"/>
      <c r="M178" s="30" t="s">
        <v>209</v>
      </c>
      <c r="N178" s="31">
        <f t="shared" si="2"/>
        <v>168.25</v>
      </c>
    </row>
    <row r="179" spans="1:14" x14ac:dyDescent="0.25">
      <c r="A179" s="32" t="s">
        <v>20</v>
      </c>
      <c r="B179" s="37" t="s">
        <v>21</v>
      </c>
      <c r="C179" s="34">
        <v>1730</v>
      </c>
      <c r="D179" s="35">
        <v>1730</v>
      </c>
      <c r="E179" s="100">
        <v>1780</v>
      </c>
      <c r="F179" s="36">
        <v>1730</v>
      </c>
      <c r="G179" s="35">
        <v>1730</v>
      </c>
      <c r="H179" s="35">
        <v>1764.6000000000001</v>
      </c>
      <c r="I179" s="137">
        <v>34.600000000000136</v>
      </c>
      <c r="J179" s="244">
        <v>2.0000000000000018E-2</v>
      </c>
      <c r="K179" s="241"/>
      <c r="M179" s="30" t="s">
        <v>209</v>
      </c>
      <c r="N179" s="31">
        <f t="shared" si="2"/>
        <v>34.6</v>
      </c>
    </row>
    <row r="180" spans="1:14" x14ac:dyDescent="0.25">
      <c r="A180" s="25" t="s">
        <v>22</v>
      </c>
      <c r="B180" s="26" t="s">
        <v>23</v>
      </c>
      <c r="C180" s="27">
        <v>6525</v>
      </c>
      <c r="D180" s="28">
        <v>6525</v>
      </c>
      <c r="E180" s="7">
        <v>6525</v>
      </c>
      <c r="F180" s="29">
        <v>6525</v>
      </c>
      <c r="G180" s="28">
        <v>6525</v>
      </c>
      <c r="H180" s="28">
        <v>6525</v>
      </c>
      <c r="I180" s="138">
        <v>0</v>
      </c>
      <c r="J180" s="245">
        <v>0</v>
      </c>
      <c r="K180" s="241"/>
      <c r="M180" s="30"/>
      <c r="N180" s="31">
        <f t="shared" si="2"/>
        <v>0</v>
      </c>
    </row>
    <row r="181" spans="1:14" x14ac:dyDescent="0.25">
      <c r="A181" s="57"/>
      <c r="B181" s="60" t="s">
        <v>103</v>
      </c>
      <c r="C181" s="59">
        <v>16340.869999999999</v>
      </c>
      <c r="D181" s="94">
        <v>16543.016749999999</v>
      </c>
      <c r="E181" s="102">
        <v>16841.66</v>
      </c>
      <c r="F181" s="116">
        <v>16667.34</v>
      </c>
      <c r="G181" s="94">
        <v>16919.71</v>
      </c>
      <c r="H181" s="94">
        <v>16870.186800000003</v>
      </c>
      <c r="I181" s="143">
        <v>202.84680000000094</v>
      </c>
      <c r="J181" s="245">
        <v>1.2170316319220831E-2</v>
      </c>
      <c r="K181" s="241"/>
      <c r="M181" s="30"/>
      <c r="N181" s="31">
        <f t="shared" si="2"/>
        <v>0</v>
      </c>
    </row>
    <row r="182" spans="1:14" x14ac:dyDescent="0.25">
      <c r="A182" s="63" t="s">
        <v>296</v>
      </c>
      <c r="B182" s="47"/>
      <c r="C182" s="48"/>
      <c r="D182" s="49"/>
      <c r="E182" s="48"/>
      <c r="F182" s="50"/>
      <c r="G182" s="50"/>
      <c r="H182" s="50"/>
      <c r="I182" s="141"/>
      <c r="J182" s="245"/>
      <c r="K182" s="241"/>
      <c r="M182" s="30"/>
      <c r="N182" s="31">
        <f t="shared" si="2"/>
        <v>0</v>
      </c>
    </row>
    <row r="183" spans="1:14" x14ac:dyDescent="0.25">
      <c r="A183" s="25" t="s">
        <v>25</v>
      </c>
      <c r="B183" s="26" t="s">
        <v>206</v>
      </c>
      <c r="C183" s="27">
        <v>2369.0300000000002</v>
      </c>
      <c r="D183" s="28">
        <v>2356.5364999999997</v>
      </c>
      <c r="E183" s="7">
        <v>2600</v>
      </c>
      <c r="F183" s="29">
        <v>2391.89</v>
      </c>
      <c r="G183" s="28">
        <v>2391.89</v>
      </c>
      <c r="H183" s="28">
        <v>2439.7278000000001</v>
      </c>
      <c r="I183" s="138">
        <v>47.837800000000243</v>
      </c>
      <c r="J183" s="245">
        <v>2.0000000000000018E-2</v>
      </c>
      <c r="K183" s="241"/>
      <c r="M183" s="30" t="s">
        <v>209</v>
      </c>
      <c r="N183" s="31">
        <f t="shared" si="2"/>
        <v>47.84</v>
      </c>
    </row>
    <row r="184" spans="1:14" x14ac:dyDescent="0.25">
      <c r="A184" s="32" t="s">
        <v>26</v>
      </c>
      <c r="B184" s="37" t="s">
        <v>207</v>
      </c>
      <c r="C184" s="34">
        <v>9909.31</v>
      </c>
      <c r="D184" s="35">
        <v>9861.2072499999995</v>
      </c>
      <c r="E184" s="100">
        <v>16380</v>
      </c>
      <c r="F184" s="36">
        <v>10009.129999999999</v>
      </c>
      <c r="G184" s="35">
        <v>18720</v>
      </c>
      <c r="H184" s="35">
        <v>11668.800000000001</v>
      </c>
      <c r="I184" s="137">
        <v>1659.6700000000019</v>
      </c>
      <c r="J184" s="244">
        <v>0.16581561034775261</v>
      </c>
      <c r="K184" s="241"/>
      <c r="M184" s="30" t="s">
        <v>209</v>
      </c>
      <c r="N184" s="31">
        <f t="shared" si="2"/>
        <v>200.18</v>
      </c>
    </row>
    <row r="185" spans="1:14" x14ac:dyDescent="0.25">
      <c r="A185" s="51" t="s">
        <v>279</v>
      </c>
      <c r="B185" s="52" t="s">
        <v>205</v>
      </c>
      <c r="C185" s="27">
        <v>0</v>
      </c>
      <c r="D185" s="28">
        <v>0</v>
      </c>
      <c r="E185" s="7">
        <v>585</v>
      </c>
      <c r="F185" s="29">
        <v>585</v>
      </c>
      <c r="G185" s="28">
        <v>585</v>
      </c>
      <c r="H185" s="28">
        <v>585</v>
      </c>
      <c r="I185" s="138">
        <v>0</v>
      </c>
      <c r="J185" s="245">
        <v>0</v>
      </c>
      <c r="K185" s="241"/>
      <c r="M185" s="30"/>
      <c r="N185" s="31">
        <f t="shared" si="2"/>
        <v>0</v>
      </c>
    </row>
    <row r="186" spans="1:14" x14ac:dyDescent="0.25">
      <c r="A186" s="32" t="s">
        <v>24</v>
      </c>
      <c r="B186" s="33" t="s">
        <v>261</v>
      </c>
      <c r="C186" s="34">
        <v>8603.1</v>
      </c>
      <c r="D186" s="35">
        <v>9603.1</v>
      </c>
      <c r="E186" s="100">
        <v>14391</v>
      </c>
      <c r="F186" s="36">
        <v>9534.9699999999993</v>
      </c>
      <c r="G186" s="35">
        <v>10470.969999999999</v>
      </c>
      <c r="H186" s="35">
        <v>10470.969999999999</v>
      </c>
      <c r="I186" s="137">
        <v>936</v>
      </c>
      <c r="J186" s="244">
        <v>9.8164965385313163E-2</v>
      </c>
      <c r="K186" s="241"/>
      <c r="M186" s="30"/>
      <c r="N186" s="31">
        <f t="shared" si="2"/>
        <v>0</v>
      </c>
    </row>
    <row r="187" spans="1:14" x14ac:dyDescent="0.25">
      <c r="A187" s="25" t="s">
        <v>275</v>
      </c>
      <c r="B187" s="52" t="s">
        <v>208</v>
      </c>
      <c r="C187" s="27">
        <v>500</v>
      </c>
      <c r="D187" s="28">
        <v>0</v>
      </c>
      <c r="E187" s="7">
        <v>550</v>
      </c>
      <c r="F187" s="29">
        <v>0</v>
      </c>
      <c r="G187" s="28">
        <v>0</v>
      </c>
      <c r="H187" s="28">
        <v>0</v>
      </c>
      <c r="I187" s="138">
        <v>0</v>
      </c>
      <c r="J187" s="245"/>
      <c r="K187" s="241"/>
      <c r="M187" s="30"/>
      <c r="N187" s="31">
        <f t="shared" si="2"/>
        <v>0</v>
      </c>
    </row>
    <row r="188" spans="1:14" x14ac:dyDescent="0.25">
      <c r="A188" s="57"/>
      <c r="B188" s="60" t="s">
        <v>103</v>
      </c>
      <c r="C188" s="59">
        <v>21381.440000000002</v>
      </c>
      <c r="D188" s="94">
        <v>21820.84375</v>
      </c>
      <c r="E188" s="102">
        <v>34506</v>
      </c>
      <c r="F188" s="116">
        <v>22520.989999999998</v>
      </c>
      <c r="G188" s="94">
        <v>32167.86</v>
      </c>
      <c r="H188" s="94">
        <v>25164.497800000001</v>
      </c>
      <c r="I188" s="143">
        <v>2643.5078000000021</v>
      </c>
      <c r="J188" s="245">
        <v>0.11737973330657336</v>
      </c>
      <c r="K188" s="241"/>
      <c r="M188" s="30"/>
      <c r="N188" s="31">
        <f t="shared" si="2"/>
        <v>0</v>
      </c>
    </row>
    <row r="189" spans="1:14" x14ac:dyDescent="0.25">
      <c r="A189" s="63" t="s">
        <v>301</v>
      </c>
      <c r="B189" s="47"/>
      <c r="C189" s="48"/>
      <c r="D189" s="49"/>
      <c r="E189" s="48"/>
      <c r="F189" s="50"/>
      <c r="G189" s="50"/>
      <c r="H189" s="50"/>
      <c r="I189" s="141"/>
      <c r="J189" s="246"/>
      <c r="K189" s="241"/>
      <c r="M189" s="30"/>
      <c r="N189" s="31">
        <f t="shared" si="2"/>
        <v>0</v>
      </c>
    </row>
    <row r="190" spans="1:14" x14ac:dyDescent="0.25">
      <c r="A190" s="51" t="s">
        <v>41</v>
      </c>
      <c r="B190" s="52" t="s">
        <v>42</v>
      </c>
      <c r="C190" s="27">
        <v>5659.56</v>
      </c>
      <c r="D190" s="28">
        <v>5659.56</v>
      </c>
      <c r="E190" s="101">
        <v>5655.06</v>
      </c>
      <c r="F190" s="29">
        <v>5655.06</v>
      </c>
      <c r="G190" s="28">
        <v>5753.95</v>
      </c>
      <c r="H190" s="28">
        <v>5753.95</v>
      </c>
      <c r="I190" s="138">
        <v>98.889999999999418</v>
      </c>
      <c r="J190" s="245">
        <v>1.7486993948782059E-2</v>
      </c>
      <c r="K190" s="241"/>
      <c r="M190" s="30"/>
      <c r="N190" s="31">
        <f t="shared" si="2"/>
        <v>0</v>
      </c>
    </row>
    <row r="191" spans="1:14" x14ac:dyDescent="0.25">
      <c r="A191" s="53" t="s">
        <v>27</v>
      </c>
      <c r="B191" s="54" t="s">
        <v>28</v>
      </c>
      <c r="C191" s="34">
        <v>13552.8</v>
      </c>
      <c r="D191" s="35">
        <v>13552.8</v>
      </c>
      <c r="E191" s="100">
        <v>14000</v>
      </c>
      <c r="F191" s="36">
        <v>14000</v>
      </c>
      <c r="G191" s="35">
        <v>16000</v>
      </c>
      <c r="H191" s="35">
        <v>16000</v>
      </c>
      <c r="I191" s="137">
        <v>2000</v>
      </c>
      <c r="J191" s="244">
        <v>0.14285714285714279</v>
      </c>
      <c r="K191" s="241"/>
      <c r="M191" s="30"/>
      <c r="N191" s="31">
        <f t="shared" si="2"/>
        <v>0</v>
      </c>
    </row>
    <row r="192" spans="1:14" x14ac:dyDescent="0.25">
      <c r="A192" s="38"/>
      <c r="B192" s="43" t="s">
        <v>103</v>
      </c>
      <c r="C192" s="39">
        <v>19212.36</v>
      </c>
      <c r="D192" s="93">
        <v>19212.36</v>
      </c>
      <c r="E192" s="101">
        <v>19655.060000000001</v>
      </c>
      <c r="F192" s="115">
        <v>19655.060000000001</v>
      </c>
      <c r="G192" s="93">
        <v>21753.95</v>
      </c>
      <c r="H192" s="93">
        <v>21753.95</v>
      </c>
      <c r="I192" s="144">
        <v>2098.8899999999994</v>
      </c>
      <c r="J192" s="245">
        <v>0.10678624232131573</v>
      </c>
      <c r="K192" s="241"/>
      <c r="M192" s="30"/>
      <c r="N192" s="31">
        <f t="shared" si="2"/>
        <v>0</v>
      </c>
    </row>
    <row r="193" spans="1:14" x14ac:dyDescent="0.25">
      <c r="A193" s="63" t="s">
        <v>298</v>
      </c>
      <c r="B193" s="47"/>
      <c r="C193" s="48"/>
      <c r="D193" s="49"/>
      <c r="E193" s="48"/>
      <c r="F193" s="50"/>
      <c r="G193" s="50"/>
      <c r="H193" s="50"/>
      <c r="I193" s="141"/>
      <c r="J193" s="246"/>
      <c r="K193" s="241"/>
      <c r="M193" s="30"/>
      <c r="N193" s="31">
        <f t="shared" si="2"/>
        <v>0</v>
      </c>
    </row>
    <row r="194" spans="1:14" x14ac:dyDescent="0.25">
      <c r="A194" s="51" t="s">
        <v>43</v>
      </c>
      <c r="B194" s="52" t="s">
        <v>44</v>
      </c>
      <c r="C194" s="27">
        <v>15752.72</v>
      </c>
      <c r="D194" s="96">
        <v>16146.537999999999</v>
      </c>
      <c r="E194" s="125">
        <v>16630.939999999999</v>
      </c>
      <c r="F194" s="126">
        <v>16388.740000000002</v>
      </c>
      <c r="G194" s="96">
        <v>16880.419999999998</v>
      </c>
      <c r="H194" s="96">
        <v>17503.2</v>
      </c>
      <c r="I194" s="146">
        <v>1114.4599999999991</v>
      </c>
      <c r="J194" s="245">
        <v>6.8001566929489332E-2</v>
      </c>
      <c r="K194" s="241"/>
      <c r="L194" s="191"/>
      <c r="M194" s="30" t="s">
        <v>209</v>
      </c>
      <c r="N194" s="31">
        <f t="shared" si="2"/>
        <v>327.77</v>
      </c>
    </row>
    <row r="195" spans="1:14" x14ac:dyDescent="0.25">
      <c r="A195" s="53" t="s">
        <v>45</v>
      </c>
      <c r="B195" s="54" t="s">
        <v>46</v>
      </c>
      <c r="C195" s="34">
        <v>10797.49</v>
      </c>
      <c r="D195" s="97">
        <v>11067.427249999999</v>
      </c>
      <c r="E195" s="127">
        <v>10213.969999999999</v>
      </c>
      <c r="F195" s="128">
        <v>11233.44</v>
      </c>
      <c r="G195" s="97">
        <v>11570.44</v>
      </c>
      <c r="H195" s="97">
        <v>11458.1088</v>
      </c>
      <c r="I195" s="147">
        <v>224.66879999999946</v>
      </c>
      <c r="J195" s="244">
        <v>2.0000000000000018E-2</v>
      </c>
      <c r="K195" s="241"/>
      <c r="M195" s="30" t="s">
        <v>209</v>
      </c>
      <c r="N195" s="31">
        <f t="shared" si="2"/>
        <v>224.67</v>
      </c>
    </row>
    <row r="196" spans="1:14" x14ac:dyDescent="0.25">
      <c r="A196" s="51" t="s">
        <v>47</v>
      </c>
      <c r="B196" s="52" t="s">
        <v>48</v>
      </c>
      <c r="C196" s="27">
        <v>1522.25</v>
      </c>
      <c r="D196" s="96">
        <v>1552.6949999999999</v>
      </c>
      <c r="E196" s="125">
        <v>1560</v>
      </c>
      <c r="F196" s="126">
        <v>1575.99</v>
      </c>
      <c r="G196" s="96">
        <v>1623.27</v>
      </c>
      <c r="H196" s="96">
        <v>1607.5098</v>
      </c>
      <c r="I196" s="146">
        <v>31.519800000000032</v>
      </c>
      <c r="J196" s="245">
        <v>2.0000000000000018E-2</v>
      </c>
      <c r="K196" s="241"/>
      <c r="L196" s="191"/>
      <c r="M196" s="30" t="s">
        <v>209</v>
      </c>
      <c r="N196" s="31">
        <f t="shared" si="2"/>
        <v>31.52</v>
      </c>
    </row>
    <row r="197" spans="1:14" x14ac:dyDescent="0.25">
      <c r="A197" s="53" t="s">
        <v>49</v>
      </c>
      <c r="B197" s="54" t="s">
        <v>262</v>
      </c>
      <c r="C197" s="34">
        <v>17560</v>
      </c>
      <c r="D197" s="97">
        <v>17560</v>
      </c>
      <c r="E197" s="127">
        <v>17560</v>
      </c>
      <c r="F197" s="128">
        <v>16280.97</v>
      </c>
      <c r="G197" s="97">
        <v>16782.87</v>
      </c>
      <c r="H197" s="97">
        <v>16782.87</v>
      </c>
      <c r="I197" s="147">
        <v>501.89999999999964</v>
      </c>
      <c r="J197" s="244">
        <v>3.0827401561454915E-2</v>
      </c>
      <c r="K197" s="241"/>
      <c r="M197" s="30"/>
      <c r="N197" s="31">
        <f t="shared" si="2"/>
        <v>0</v>
      </c>
    </row>
    <row r="198" spans="1:14" x14ac:dyDescent="0.25">
      <c r="A198" s="38"/>
      <c r="B198" s="43" t="s">
        <v>103</v>
      </c>
      <c r="C198" s="39">
        <v>45632.46</v>
      </c>
      <c r="D198" s="129">
        <v>46326.660250000001</v>
      </c>
      <c r="E198" s="130">
        <v>45964.909999999996</v>
      </c>
      <c r="F198" s="131">
        <v>45479.14</v>
      </c>
      <c r="G198" s="129">
        <v>46857</v>
      </c>
      <c r="H198" s="129">
        <v>47351.688599999994</v>
      </c>
      <c r="I198" s="148">
        <v>1872.5485999999983</v>
      </c>
      <c r="J198" s="245">
        <v>4.1173790885227657E-2</v>
      </c>
      <c r="K198" s="241"/>
      <c r="L198" s="163"/>
      <c r="M198" s="30"/>
      <c r="N198" s="31">
        <f t="shared" ref="N198:N210" si="3">ROUND(IF(M198="Y",F198*$P$1,0),2)</f>
        <v>0</v>
      </c>
    </row>
    <row r="199" spans="1:14" x14ac:dyDescent="0.25">
      <c r="A199" s="63" t="s">
        <v>299</v>
      </c>
      <c r="B199" s="47"/>
      <c r="C199" s="48"/>
      <c r="D199" s="49"/>
      <c r="E199" s="48"/>
      <c r="F199" s="50"/>
      <c r="G199" s="50"/>
      <c r="H199" s="50"/>
      <c r="I199" s="141"/>
      <c r="J199" s="246"/>
      <c r="K199" s="241"/>
      <c r="M199" s="30"/>
      <c r="N199" s="31">
        <f t="shared" si="3"/>
        <v>0</v>
      </c>
    </row>
    <row r="200" spans="1:14" x14ac:dyDescent="0.25">
      <c r="A200" s="51" t="s">
        <v>50</v>
      </c>
      <c r="B200" s="52" t="s">
        <v>263</v>
      </c>
      <c r="C200" s="27">
        <v>2800</v>
      </c>
      <c r="D200" s="28">
        <v>2800</v>
      </c>
      <c r="E200" s="7">
        <v>2800</v>
      </c>
      <c r="F200" s="29">
        <v>2699.15</v>
      </c>
      <c r="G200" s="28">
        <v>2699.15</v>
      </c>
      <c r="H200" s="28">
        <v>2699.15</v>
      </c>
      <c r="I200" s="138">
        <v>0</v>
      </c>
      <c r="J200" s="245">
        <v>0</v>
      </c>
      <c r="K200" s="241"/>
      <c r="M200" s="30"/>
      <c r="N200" s="31">
        <f t="shared" si="3"/>
        <v>0</v>
      </c>
    </row>
    <row r="201" spans="1:14" x14ac:dyDescent="0.25">
      <c r="A201" s="53" t="s">
        <v>51</v>
      </c>
      <c r="B201" s="54" t="s">
        <v>52</v>
      </c>
      <c r="C201" s="34">
        <v>3780</v>
      </c>
      <c r="D201" s="35">
        <v>3780</v>
      </c>
      <c r="E201" s="100">
        <v>3800</v>
      </c>
      <c r="F201" s="36">
        <v>3800</v>
      </c>
      <c r="G201" s="35">
        <v>3800</v>
      </c>
      <c r="H201" s="35">
        <v>3800</v>
      </c>
      <c r="I201" s="137">
        <v>0</v>
      </c>
      <c r="J201" s="244">
        <v>0</v>
      </c>
      <c r="K201" s="241"/>
      <c r="M201" s="30"/>
      <c r="N201" s="31">
        <f t="shared" si="3"/>
        <v>0</v>
      </c>
    </row>
    <row r="202" spans="1:14" x14ac:dyDescent="0.25">
      <c r="A202" s="51" t="s">
        <v>53</v>
      </c>
      <c r="B202" s="52" t="s">
        <v>54</v>
      </c>
      <c r="C202" s="27">
        <v>2000</v>
      </c>
      <c r="D202" s="28">
        <v>2000</v>
      </c>
      <c r="E202" s="7">
        <v>5000</v>
      </c>
      <c r="F202" s="29">
        <v>3500</v>
      </c>
      <c r="G202" s="28">
        <v>3500</v>
      </c>
      <c r="H202" s="28">
        <v>3500</v>
      </c>
      <c r="I202" s="138">
        <v>0</v>
      </c>
      <c r="J202" s="245">
        <v>0</v>
      </c>
      <c r="K202" s="241"/>
      <c r="M202" s="30"/>
      <c r="N202" s="31">
        <f t="shared" si="3"/>
        <v>0</v>
      </c>
    </row>
    <row r="203" spans="1:14" x14ac:dyDescent="0.25">
      <c r="A203" s="53" t="s">
        <v>55</v>
      </c>
      <c r="B203" s="54" t="s">
        <v>56</v>
      </c>
      <c r="C203" s="34">
        <v>1000</v>
      </c>
      <c r="D203" s="35">
        <v>1000</v>
      </c>
      <c r="E203" s="100">
        <v>1000</v>
      </c>
      <c r="F203" s="36">
        <v>1000</v>
      </c>
      <c r="G203" s="35">
        <v>1000</v>
      </c>
      <c r="H203" s="35">
        <v>1000</v>
      </c>
      <c r="I203" s="137">
        <v>0</v>
      </c>
      <c r="J203" s="244">
        <v>0</v>
      </c>
      <c r="K203" s="241"/>
      <c r="M203" s="30"/>
      <c r="N203" s="31">
        <f t="shared" si="3"/>
        <v>0</v>
      </c>
    </row>
    <row r="204" spans="1:14" x14ac:dyDescent="0.25">
      <c r="A204" s="38"/>
      <c r="B204" s="43" t="s">
        <v>103</v>
      </c>
      <c r="C204" s="39">
        <v>9580</v>
      </c>
      <c r="D204" s="93">
        <v>9580</v>
      </c>
      <c r="E204" s="101">
        <v>12600</v>
      </c>
      <c r="F204" s="115">
        <v>10999.15</v>
      </c>
      <c r="G204" s="93">
        <v>10999.15</v>
      </c>
      <c r="H204" s="93">
        <v>10999.15</v>
      </c>
      <c r="I204" s="144">
        <v>0</v>
      </c>
      <c r="J204" s="245">
        <v>0</v>
      </c>
      <c r="K204" s="241"/>
      <c r="M204" s="30"/>
      <c r="N204" s="31">
        <f t="shared" si="3"/>
        <v>0</v>
      </c>
    </row>
    <row r="205" spans="1:14" x14ac:dyDescent="0.25">
      <c r="A205" s="46" t="s">
        <v>300</v>
      </c>
      <c r="B205" s="47"/>
      <c r="C205" s="48"/>
      <c r="D205" s="49"/>
      <c r="E205" s="48"/>
      <c r="F205" s="50"/>
      <c r="G205" s="50"/>
      <c r="H205" s="50"/>
      <c r="I205" s="141"/>
      <c r="J205" s="246"/>
      <c r="K205" s="241"/>
      <c r="M205" s="30"/>
      <c r="N205" s="31">
        <f t="shared" si="3"/>
        <v>0</v>
      </c>
    </row>
    <row r="206" spans="1:14" x14ac:dyDescent="0.25">
      <c r="A206" s="2" t="s">
        <v>57</v>
      </c>
      <c r="B206" s="2" t="s">
        <v>58</v>
      </c>
      <c r="C206" s="27">
        <v>6180</v>
      </c>
      <c r="D206" s="28">
        <v>6180</v>
      </c>
      <c r="E206" s="7">
        <v>5150</v>
      </c>
      <c r="F206" s="29">
        <v>5150</v>
      </c>
      <c r="G206" s="28">
        <v>4120</v>
      </c>
      <c r="H206" s="28">
        <v>4120</v>
      </c>
      <c r="I206" s="138">
        <v>-1030</v>
      </c>
      <c r="J206" s="245">
        <v>-0.19999999999999996</v>
      </c>
      <c r="K206" s="241"/>
      <c r="M206" s="30"/>
      <c r="N206" s="31">
        <f t="shared" si="3"/>
        <v>0</v>
      </c>
    </row>
    <row r="207" spans="1:14" x14ac:dyDescent="0.25">
      <c r="A207" s="62" t="s">
        <v>59</v>
      </c>
      <c r="B207" s="62" t="s">
        <v>315</v>
      </c>
      <c r="C207" s="34">
        <v>20000</v>
      </c>
      <c r="D207" s="35">
        <v>20000</v>
      </c>
      <c r="E207" s="100">
        <v>20000</v>
      </c>
      <c r="F207" s="36">
        <v>20000</v>
      </c>
      <c r="G207" s="35">
        <v>20000</v>
      </c>
      <c r="H207" s="35">
        <v>20000</v>
      </c>
      <c r="I207" s="137">
        <v>0</v>
      </c>
      <c r="J207" s="244">
        <v>0</v>
      </c>
      <c r="K207" s="241"/>
      <c r="M207" s="30"/>
      <c r="N207" s="31">
        <f t="shared" si="3"/>
        <v>0</v>
      </c>
    </row>
    <row r="208" spans="1:14" x14ac:dyDescent="0.25">
      <c r="A208" s="2"/>
      <c r="B208" s="192" t="s">
        <v>314</v>
      </c>
      <c r="C208" s="27"/>
      <c r="D208" s="55"/>
      <c r="E208" s="7"/>
      <c r="F208" s="29"/>
      <c r="G208" s="28"/>
      <c r="H208" s="28"/>
      <c r="I208" s="138">
        <v>0</v>
      </c>
      <c r="J208" s="245"/>
      <c r="K208" s="241"/>
      <c r="M208" s="30"/>
      <c r="N208" s="31">
        <f t="shared" si="3"/>
        <v>0</v>
      </c>
    </row>
    <row r="209" spans="1:14" x14ac:dyDescent="0.25">
      <c r="A209" s="74"/>
      <c r="B209" s="74" t="s">
        <v>304</v>
      </c>
      <c r="C209" s="59">
        <v>26180</v>
      </c>
      <c r="D209" s="94">
        <v>26180</v>
      </c>
      <c r="E209" s="102">
        <v>25150</v>
      </c>
      <c r="F209" s="56">
        <v>25150</v>
      </c>
      <c r="G209" s="42">
        <v>24120</v>
      </c>
      <c r="H209" s="42">
        <v>24120</v>
      </c>
      <c r="I209" s="42">
        <v>-1030</v>
      </c>
      <c r="J209" s="242">
        <v>-4.0954274353876774E-2</v>
      </c>
      <c r="K209" s="241"/>
      <c r="M209" s="30"/>
      <c r="N209" s="31">
        <f t="shared" si="3"/>
        <v>0</v>
      </c>
    </row>
    <row r="210" spans="1:14" x14ac:dyDescent="0.25">
      <c r="A210" s="1"/>
      <c r="B210" s="1"/>
      <c r="C210" s="39"/>
      <c r="D210" s="44"/>
      <c r="E210" s="101"/>
      <c r="F210" s="40"/>
      <c r="G210" s="41"/>
      <c r="H210" s="41"/>
      <c r="I210" s="28">
        <v>0</v>
      </c>
      <c r="J210" s="240"/>
      <c r="K210" s="241"/>
      <c r="M210" s="30"/>
      <c r="N210" s="31">
        <f t="shared" si="3"/>
        <v>0</v>
      </c>
    </row>
    <row r="211" spans="1:14" x14ac:dyDescent="0.25">
      <c r="A211" s="45" t="s">
        <v>60</v>
      </c>
      <c r="B211" s="45" t="s">
        <v>61</v>
      </c>
      <c r="C211" s="34">
        <v>14000</v>
      </c>
      <c r="D211" s="35">
        <v>14000</v>
      </c>
      <c r="E211" s="100">
        <v>14000</v>
      </c>
      <c r="F211" s="36">
        <v>14000</v>
      </c>
      <c r="G211" s="35">
        <v>14000</v>
      </c>
      <c r="H211" s="35">
        <v>14000</v>
      </c>
      <c r="I211" s="35">
        <v>0</v>
      </c>
      <c r="J211" s="242">
        <v>0</v>
      </c>
      <c r="K211" s="241"/>
      <c r="M211" s="30"/>
      <c r="N211" s="31">
        <f t="shared" ref="N211:N224" si="4">ROUND(IF(M211="Y",F216*$P$1,0),2)</f>
        <v>0</v>
      </c>
    </row>
    <row r="212" spans="1:14" x14ac:dyDescent="0.25">
      <c r="A212" s="5" t="s">
        <v>62</v>
      </c>
      <c r="B212" s="5" t="s">
        <v>63</v>
      </c>
      <c r="C212" s="27">
        <v>1848</v>
      </c>
      <c r="D212" s="28">
        <v>1848</v>
      </c>
      <c r="E212" s="7">
        <v>1232</v>
      </c>
      <c r="F212" s="29">
        <v>1232</v>
      </c>
      <c r="G212" s="28">
        <v>0</v>
      </c>
      <c r="H212" s="28">
        <v>0</v>
      </c>
      <c r="I212" s="28">
        <v>-1232</v>
      </c>
      <c r="J212" s="240">
        <v>-1</v>
      </c>
      <c r="K212" s="241"/>
      <c r="M212" s="30"/>
      <c r="N212" s="31">
        <f t="shared" si="4"/>
        <v>0</v>
      </c>
    </row>
    <row r="213" spans="1:14" x14ac:dyDescent="0.25">
      <c r="A213" s="45"/>
      <c r="B213" s="193" t="s">
        <v>313</v>
      </c>
      <c r="C213" s="75"/>
      <c r="D213" s="70"/>
      <c r="E213" s="100"/>
      <c r="F213" s="36"/>
      <c r="G213" s="35"/>
      <c r="H213" s="35"/>
      <c r="I213" s="35">
        <v>0</v>
      </c>
      <c r="J213" s="242"/>
      <c r="K213" s="241"/>
      <c r="L213" s="19"/>
      <c r="M213" s="30"/>
      <c r="N213" s="31">
        <f t="shared" si="4"/>
        <v>0</v>
      </c>
    </row>
    <row r="214" spans="1:14" x14ac:dyDescent="0.25">
      <c r="A214" s="1"/>
      <c r="B214" s="1" t="s">
        <v>305</v>
      </c>
      <c r="C214" s="39">
        <v>15848</v>
      </c>
      <c r="D214" s="93">
        <v>15848</v>
      </c>
      <c r="E214" s="101">
        <v>15232</v>
      </c>
      <c r="F214" s="40">
        <v>15232</v>
      </c>
      <c r="G214" s="41">
        <v>14000</v>
      </c>
      <c r="H214" s="41">
        <v>14000</v>
      </c>
      <c r="I214" s="41">
        <v>-1232</v>
      </c>
      <c r="J214" s="240">
        <v>-8.0882352941176516E-2</v>
      </c>
      <c r="K214" s="241"/>
      <c r="M214" s="30"/>
      <c r="N214" s="31">
        <f t="shared" si="4"/>
        <v>0</v>
      </c>
    </row>
    <row r="215" spans="1:14" x14ac:dyDescent="0.25">
      <c r="A215" s="62"/>
      <c r="B215" s="62"/>
      <c r="C215" s="34"/>
      <c r="D215" s="70"/>
      <c r="E215" s="100"/>
      <c r="F215" s="36"/>
      <c r="G215" s="35"/>
      <c r="H215" s="35"/>
      <c r="I215" s="35"/>
      <c r="J215" s="244"/>
      <c r="K215" s="241"/>
      <c r="M215" s="30"/>
      <c r="N215" s="31">
        <f t="shared" si="4"/>
        <v>0</v>
      </c>
    </row>
    <row r="216" spans="1:14" x14ac:dyDescent="0.25">
      <c r="A216" s="5" t="s">
        <v>443</v>
      </c>
      <c r="B216" s="5" t="s">
        <v>421</v>
      </c>
      <c r="C216" s="27">
        <v>14000</v>
      </c>
      <c r="D216" s="28">
        <v>0</v>
      </c>
      <c r="E216" s="7">
        <v>14000</v>
      </c>
      <c r="F216" s="29">
        <v>0</v>
      </c>
      <c r="G216" s="28">
        <v>72453.119999999995</v>
      </c>
      <c r="H216" s="28">
        <v>72453.119999999995</v>
      </c>
      <c r="I216" s="28">
        <v>72453.119999999995</v>
      </c>
      <c r="J216" s="245"/>
      <c r="K216" s="241"/>
      <c r="M216" s="30"/>
      <c r="N216" s="31">
        <f t="shared" si="4"/>
        <v>0</v>
      </c>
    </row>
    <row r="217" spans="1:14" x14ac:dyDescent="0.25">
      <c r="A217" s="45" t="s">
        <v>444</v>
      </c>
      <c r="B217" s="45" t="s">
        <v>422</v>
      </c>
      <c r="C217" s="34">
        <v>1848</v>
      </c>
      <c r="D217" s="35">
        <v>0</v>
      </c>
      <c r="E217" s="100">
        <v>1232</v>
      </c>
      <c r="F217" s="36">
        <v>0</v>
      </c>
      <c r="G217" s="35">
        <v>2312</v>
      </c>
      <c r="H217" s="35">
        <v>2312</v>
      </c>
      <c r="I217" s="35">
        <v>2312</v>
      </c>
      <c r="J217" s="244"/>
      <c r="K217" s="241"/>
      <c r="M217" s="30"/>
      <c r="N217" s="31">
        <f t="shared" si="4"/>
        <v>0</v>
      </c>
    </row>
    <row r="218" spans="1:14" x14ac:dyDescent="0.25">
      <c r="A218" s="5"/>
      <c r="B218" s="194" t="s">
        <v>313</v>
      </c>
      <c r="C218" s="172"/>
      <c r="D218" s="55"/>
      <c r="E218" s="7"/>
      <c r="F218" s="29"/>
      <c r="G218" s="28"/>
      <c r="H218" s="28"/>
      <c r="I218" s="28">
        <v>0</v>
      </c>
      <c r="J218" s="245"/>
      <c r="K218" s="241"/>
      <c r="M218" s="30"/>
      <c r="N218" s="31">
        <f t="shared" si="4"/>
        <v>0</v>
      </c>
    </row>
    <row r="219" spans="1:14" x14ac:dyDescent="0.25">
      <c r="A219" s="74"/>
      <c r="B219" s="74" t="s">
        <v>363</v>
      </c>
      <c r="C219" s="59">
        <v>15848</v>
      </c>
      <c r="D219" s="94">
        <v>0</v>
      </c>
      <c r="E219" s="102">
        <v>15232</v>
      </c>
      <c r="F219" s="56">
        <v>0</v>
      </c>
      <c r="G219" s="42">
        <v>74765.119999999995</v>
      </c>
      <c r="H219" s="42">
        <v>74765.119999999995</v>
      </c>
      <c r="I219" s="42">
        <v>74765.119999999995</v>
      </c>
      <c r="J219" s="244"/>
      <c r="K219" s="241"/>
      <c r="M219" s="30"/>
      <c r="N219" s="31">
        <f t="shared" si="4"/>
        <v>0</v>
      </c>
    </row>
    <row r="220" spans="1:14" x14ac:dyDescent="0.25">
      <c r="A220" s="2"/>
      <c r="B220" s="2"/>
      <c r="C220" s="27"/>
      <c r="D220" s="55"/>
      <c r="E220" s="7"/>
      <c r="F220" s="29"/>
      <c r="G220" s="28"/>
      <c r="H220" s="28"/>
      <c r="I220" s="28"/>
      <c r="J220" s="245"/>
      <c r="K220" s="241"/>
      <c r="M220" s="30"/>
      <c r="N220" s="31">
        <f t="shared" si="4"/>
        <v>0</v>
      </c>
    </row>
    <row r="221" spans="1:14" x14ac:dyDescent="0.25">
      <c r="A221" s="53" t="s">
        <v>445</v>
      </c>
      <c r="B221" s="54" t="s">
        <v>64</v>
      </c>
      <c r="C221" s="34">
        <v>1000</v>
      </c>
      <c r="D221" s="35">
        <v>1000</v>
      </c>
      <c r="E221" s="100">
        <v>1000</v>
      </c>
      <c r="F221" s="36">
        <v>1000</v>
      </c>
      <c r="G221" s="35">
        <v>1000</v>
      </c>
      <c r="H221" s="35">
        <v>1000</v>
      </c>
      <c r="I221" s="35">
        <v>0</v>
      </c>
      <c r="J221" s="244">
        <v>0</v>
      </c>
      <c r="K221" s="241"/>
      <c r="M221" s="30"/>
      <c r="N221" s="31">
        <f t="shared" si="4"/>
        <v>0</v>
      </c>
    </row>
    <row r="222" spans="1:14" x14ac:dyDescent="0.25">
      <c r="A222" s="51"/>
      <c r="B222" s="43" t="s">
        <v>103</v>
      </c>
      <c r="C222" s="27"/>
      <c r="D222" s="41">
        <v>43028</v>
      </c>
      <c r="E222" s="7"/>
      <c r="F222" s="114">
        <v>41382</v>
      </c>
      <c r="G222" s="41">
        <v>113885.12</v>
      </c>
      <c r="H222" s="41">
        <v>113885.12</v>
      </c>
      <c r="I222" s="41">
        <v>73735.12</v>
      </c>
      <c r="J222" s="240"/>
      <c r="K222" s="241"/>
      <c r="M222" s="30"/>
      <c r="N222" s="31">
        <f t="shared" si="4"/>
        <v>0</v>
      </c>
    </row>
    <row r="223" spans="1:14" x14ac:dyDescent="0.25">
      <c r="A223" s="46" t="s">
        <v>303</v>
      </c>
      <c r="B223" s="46"/>
      <c r="C223" s="46"/>
      <c r="D223" s="76"/>
      <c r="E223" s="77"/>
      <c r="F223" s="64"/>
      <c r="G223" s="64"/>
      <c r="H223" s="64"/>
      <c r="I223" s="64"/>
      <c r="J223" s="247"/>
      <c r="K223" s="241"/>
      <c r="M223" s="30"/>
      <c r="N223" s="31">
        <f t="shared" si="4"/>
        <v>0</v>
      </c>
    </row>
    <row r="224" spans="1:14" x14ac:dyDescent="0.25">
      <c r="A224" s="51" t="s">
        <v>65</v>
      </c>
      <c r="B224" s="52" t="s">
        <v>66</v>
      </c>
      <c r="C224" s="27">
        <v>89967</v>
      </c>
      <c r="D224" s="28">
        <v>89967</v>
      </c>
      <c r="E224" s="7">
        <v>96369</v>
      </c>
      <c r="F224" s="29">
        <v>96369</v>
      </c>
      <c r="G224" s="28">
        <v>85583</v>
      </c>
      <c r="H224" s="28">
        <v>85583</v>
      </c>
      <c r="I224" s="28">
        <v>-10786</v>
      </c>
      <c r="J224" s="240">
        <v>-0.11192395894945473</v>
      </c>
      <c r="K224" s="241"/>
      <c r="M224" s="107"/>
      <c r="N224" s="108">
        <f t="shared" si="4"/>
        <v>0</v>
      </c>
    </row>
    <row r="225" spans="1:14" x14ac:dyDescent="0.25">
      <c r="A225" s="53" t="s">
        <v>67</v>
      </c>
      <c r="B225" s="54" t="s">
        <v>68</v>
      </c>
      <c r="C225" s="34">
        <v>3885</v>
      </c>
      <c r="D225" s="35">
        <v>3885</v>
      </c>
      <c r="E225" s="100">
        <v>4000</v>
      </c>
      <c r="F225" s="36">
        <v>4000</v>
      </c>
      <c r="G225" s="35">
        <v>5400</v>
      </c>
      <c r="H225" s="35">
        <v>5400</v>
      </c>
      <c r="I225" s="35">
        <v>1400</v>
      </c>
      <c r="J225" s="242">
        <v>0.35000000000000009</v>
      </c>
      <c r="K225" s="241"/>
    </row>
    <row r="226" spans="1:14" s="78" customFormat="1" x14ac:dyDescent="0.25">
      <c r="A226" s="51" t="s">
        <v>69</v>
      </c>
      <c r="B226" s="52" t="s">
        <v>70</v>
      </c>
      <c r="C226" s="27">
        <v>368000</v>
      </c>
      <c r="D226" s="28">
        <v>368000</v>
      </c>
      <c r="E226" s="7">
        <v>365000</v>
      </c>
      <c r="F226" s="29">
        <v>365000</v>
      </c>
      <c r="G226" s="28">
        <v>375000</v>
      </c>
      <c r="H226" s="28">
        <v>355000</v>
      </c>
      <c r="I226" s="28">
        <v>-10000</v>
      </c>
      <c r="J226" s="240">
        <v>-2.7397260273972601E-2</v>
      </c>
      <c r="K226" s="241"/>
      <c r="M226" s="79" t="s">
        <v>103</v>
      </c>
      <c r="N226" s="106">
        <f>SUM(N6:N224)</f>
        <v>5065.4200000000019</v>
      </c>
    </row>
    <row r="227" spans="1:14" x14ac:dyDescent="0.25">
      <c r="A227" s="53" t="s">
        <v>71</v>
      </c>
      <c r="B227" s="54" t="s">
        <v>264</v>
      </c>
      <c r="C227" s="34">
        <v>36382.5</v>
      </c>
      <c r="D227" s="35">
        <v>36382.5</v>
      </c>
      <c r="E227" s="100">
        <v>37474</v>
      </c>
      <c r="F227" s="36">
        <v>37474</v>
      </c>
      <c r="G227" s="35">
        <v>23000</v>
      </c>
      <c r="H227" s="35">
        <v>23000</v>
      </c>
      <c r="I227" s="35">
        <v>-14474</v>
      </c>
      <c r="J227" s="244">
        <v>-0.38624112718151249</v>
      </c>
    </row>
    <row r="228" spans="1:14" x14ac:dyDescent="0.25">
      <c r="A228" s="25" t="s">
        <v>224</v>
      </c>
      <c r="B228" s="26" t="s">
        <v>225</v>
      </c>
      <c r="C228" s="27">
        <v>52000</v>
      </c>
      <c r="D228" s="28">
        <v>52000</v>
      </c>
      <c r="E228" s="7">
        <v>52000</v>
      </c>
      <c r="F228" s="29">
        <v>52000</v>
      </c>
      <c r="G228" s="28">
        <v>90000</v>
      </c>
      <c r="H228" s="28">
        <v>90000</v>
      </c>
      <c r="I228" s="28">
        <v>38000</v>
      </c>
      <c r="J228" s="245">
        <v>0.73076923076923084</v>
      </c>
    </row>
    <row r="229" spans="1:14" x14ac:dyDescent="0.25">
      <c r="A229" s="51"/>
      <c r="B229" s="43" t="s">
        <v>103</v>
      </c>
      <c r="C229" s="27"/>
      <c r="D229" s="41">
        <v>550234.5</v>
      </c>
      <c r="E229" s="7"/>
      <c r="F229" s="114">
        <v>554843</v>
      </c>
      <c r="G229" s="41">
        <v>578983</v>
      </c>
      <c r="H229" s="41">
        <v>558983</v>
      </c>
      <c r="I229" s="41">
        <v>4140</v>
      </c>
      <c r="J229" s="240">
        <v>7.461570209951196E-3</v>
      </c>
    </row>
    <row r="230" spans="1:14" ht="14.4" thickBot="1" x14ac:dyDescent="0.3">
      <c r="A230" s="84"/>
      <c r="B230" s="87"/>
      <c r="C230" s="88"/>
      <c r="D230" s="89"/>
      <c r="E230" s="103"/>
      <c r="F230" s="90"/>
      <c r="G230" s="91"/>
      <c r="H230" s="91"/>
      <c r="I230" s="92"/>
      <c r="J230" s="248"/>
    </row>
    <row r="231" spans="1:14" ht="15" thickTop="1" thickBot="1" x14ac:dyDescent="0.3">
      <c r="A231" s="86"/>
      <c r="B231" s="133" t="s">
        <v>74</v>
      </c>
      <c r="C231" s="39">
        <v>3575281.36</v>
      </c>
      <c r="D231" s="134">
        <v>3579055.3073499999</v>
      </c>
      <c r="E231" s="135">
        <v>3670901.2700000005</v>
      </c>
      <c r="F231" s="136">
        <v>3641940.7300000004</v>
      </c>
      <c r="G231" s="134">
        <v>3858745.21</v>
      </c>
      <c r="H231" s="134">
        <v>3824891.2546000001</v>
      </c>
      <c r="I231" s="134">
        <v>178682.5246</v>
      </c>
      <c r="J231" s="249">
        <v>5.0234349805028167E-2</v>
      </c>
    </row>
    <row r="233" spans="1:14" x14ac:dyDescent="0.25">
      <c r="H233" s="183"/>
    </row>
    <row r="234" spans="1:14" x14ac:dyDescent="0.25">
      <c r="H234" s="186"/>
    </row>
    <row r="235" spans="1:14" x14ac:dyDescent="0.25">
      <c r="H235" s="132"/>
    </row>
  </sheetData>
  <mergeCells count="8">
    <mergeCell ref="G1:I1"/>
    <mergeCell ref="L1:M1"/>
    <mergeCell ref="Q1:S1"/>
    <mergeCell ref="L2:M2"/>
    <mergeCell ref="M3:M4"/>
    <mergeCell ref="N3:N4"/>
    <mergeCell ref="Q3:S3"/>
    <mergeCell ref="Q4:S4"/>
  </mergeCells>
  <printOptions gridLines="1"/>
  <pageMargins left="0.7" right="0.7" top="0.75" bottom="0.75" header="0.3" footer="0.3"/>
  <pageSetup scale="78" orientation="landscape" r:id="rId1"/>
  <headerFooter>
    <oddFooter>&amp;L&amp;F&amp;CPage &amp;P of &amp;N&amp;RPrinted: &amp;D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0" workbookViewId="0">
      <selection activeCell="F22" sqref="F22"/>
    </sheetView>
  </sheetViews>
  <sheetFormatPr defaultColWidth="8.90625" defaultRowHeight="13.2" x14ac:dyDescent="0.25"/>
  <cols>
    <col min="1" max="1" width="18.6328125" style="185" customWidth="1"/>
    <col min="2" max="9" width="9.453125" style="185" customWidth="1"/>
    <col min="10" max="10" width="8.81640625" style="185" customWidth="1"/>
    <col min="11" max="11" width="9.08984375" style="185" bestFit="1" customWidth="1"/>
    <col min="12" max="12" width="13.1796875" style="185" bestFit="1" customWidth="1"/>
    <col min="13" max="13" width="6.81640625" style="185" bestFit="1" customWidth="1"/>
    <col min="14" max="14" width="8.90625" style="185"/>
    <col min="15" max="15" width="6.81640625" style="185" bestFit="1" customWidth="1"/>
    <col min="16" max="16384" width="8.90625" style="185"/>
  </cols>
  <sheetData>
    <row r="1" spans="1:17" x14ac:dyDescent="0.25">
      <c r="A1" s="331" t="s">
        <v>599</v>
      </c>
    </row>
    <row r="2" spans="1:17" x14ac:dyDescent="0.25">
      <c r="A2" s="331"/>
    </row>
    <row r="4" spans="1:17" x14ac:dyDescent="0.25">
      <c r="A4" s="332" t="s">
        <v>589</v>
      </c>
    </row>
    <row r="5" spans="1:17" x14ac:dyDescent="0.25">
      <c r="A5" s="331"/>
      <c r="H5" s="331"/>
      <c r="I5" s="331"/>
    </row>
    <row r="6" spans="1:17" x14ac:dyDescent="0.25">
      <c r="B6" s="334" t="s">
        <v>585</v>
      </c>
      <c r="C6" s="334" t="s">
        <v>586</v>
      </c>
      <c r="D6" s="334" t="s">
        <v>587</v>
      </c>
      <c r="E6" s="334" t="s">
        <v>94</v>
      </c>
      <c r="F6" s="334" t="s">
        <v>169</v>
      </c>
      <c r="G6" s="334" t="s">
        <v>246</v>
      </c>
      <c r="H6" s="334" t="s">
        <v>588</v>
      </c>
      <c r="I6" s="331" t="s">
        <v>614</v>
      </c>
      <c r="J6" s="331"/>
      <c r="N6" s="333"/>
      <c r="O6" s="333"/>
      <c r="P6" s="333"/>
      <c r="Q6" s="333"/>
    </row>
    <row r="7" spans="1:17" ht="15.6" x14ac:dyDescent="0.3">
      <c r="A7" s="355" t="s">
        <v>617</v>
      </c>
      <c r="N7" s="333"/>
      <c r="O7" s="333"/>
      <c r="P7" s="333"/>
      <c r="Q7" s="333"/>
    </row>
    <row r="8" spans="1:17" x14ac:dyDescent="0.25">
      <c r="A8" s="360" t="s">
        <v>593</v>
      </c>
      <c r="B8" s="338">
        <v>190</v>
      </c>
      <c r="C8" s="338">
        <f>95+415</f>
        <v>510</v>
      </c>
      <c r="D8" s="338">
        <f>95+570+475</f>
        <v>1140</v>
      </c>
      <c r="E8" s="338">
        <v>535</v>
      </c>
      <c r="F8" s="338">
        <f>95+413+294</f>
        <v>802</v>
      </c>
      <c r="G8" s="338"/>
      <c r="H8" s="361">
        <v>269.95</v>
      </c>
      <c r="I8" s="362">
        <f t="shared" ref="I8:I19" si="0">SUM(B8:H8)/7</f>
        <v>492.42142857142852</v>
      </c>
      <c r="N8" s="333"/>
      <c r="O8" s="333"/>
      <c r="P8" s="333"/>
      <c r="Q8" s="333"/>
    </row>
    <row r="9" spans="1:17" x14ac:dyDescent="0.25">
      <c r="A9" s="360" t="s">
        <v>594</v>
      </c>
      <c r="B9" s="338"/>
      <c r="C9" s="338">
        <f>762+140+95</f>
        <v>997</v>
      </c>
      <c r="D9" s="338"/>
      <c r="E9" s="338">
        <v>95</v>
      </c>
      <c r="F9" s="338"/>
      <c r="G9" s="338">
        <f>1527.05+229.85</f>
        <v>1756.8999999999999</v>
      </c>
      <c r="H9" s="361">
        <v>294.89999999999998</v>
      </c>
      <c r="I9" s="362">
        <f t="shared" si="0"/>
        <v>449.1142857142857</v>
      </c>
      <c r="N9" s="333"/>
      <c r="O9" s="333"/>
      <c r="P9" s="333"/>
      <c r="Q9" s="333"/>
    </row>
    <row r="10" spans="1:17" x14ac:dyDescent="0.25">
      <c r="A10" s="360" t="s">
        <v>597</v>
      </c>
      <c r="B10" s="338"/>
      <c r="C10" s="338">
        <v>1422</v>
      </c>
      <c r="D10" s="338"/>
      <c r="E10" s="338"/>
      <c r="F10" s="338"/>
      <c r="G10" s="338">
        <v>95</v>
      </c>
      <c r="H10" s="361"/>
      <c r="I10" s="362">
        <f t="shared" si="0"/>
        <v>216.71428571428572</v>
      </c>
      <c r="N10" s="333"/>
      <c r="O10" s="333"/>
      <c r="P10" s="333"/>
      <c r="Q10" s="333"/>
    </row>
    <row r="11" spans="1:17" x14ac:dyDescent="0.25">
      <c r="A11" s="360" t="s">
        <v>598</v>
      </c>
      <c r="B11" s="338"/>
      <c r="C11" s="338">
        <v>95</v>
      </c>
      <c r="D11" s="338"/>
      <c r="E11" s="338">
        <v>424</v>
      </c>
      <c r="F11" s="338">
        <v>95</v>
      </c>
      <c r="G11" s="338">
        <f>279.94+369.5</f>
        <v>649.44000000000005</v>
      </c>
      <c r="H11" s="361"/>
      <c r="I11" s="362">
        <f t="shared" si="0"/>
        <v>180.49142857142857</v>
      </c>
      <c r="N11" s="333"/>
      <c r="O11" s="333"/>
      <c r="P11" s="333"/>
      <c r="Q11" s="333"/>
    </row>
    <row r="12" spans="1:17" x14ac:dyDescent="0.25">
      <c r="A12" s="360" t="s">
        <v>607</v>
      </c>
      <c r="B12" s="338">
        <v>380</v>
      </c>
      <c r="C12" s="338">
        <v>193</v>
      </c>
      <c r="D12" s="338">
        <v>250</v>
      </c>
      <c r="E12" s="338"/>
      <c r="F12" s="338"/>
      <c r="G12" s="338"/>
      <c r="H12" s="361"/>
      <c r="I12" s="362">
        <f t="shared" si="0"/>
        <v>117.57142857142857</v>
      </c>
      <c r="N12" s="333"/>
      <c r="O12" s="333"/>
      <c r="P12" s="333"/>
      <c r="Q12" s="333"/>
    </row>
    <row r="13" spans="1:17" x14ac:dyDescent="0.25">
      <c r="A13" s="336" t="s">
        <v>595</v>
      </c>
      <c r="B13" s="337">
        <v>290</v>
      </c>
      <c r="C13" s="339"/>
      <c r="D13" s="337"/>
      <c r="E13" s="337">
        <v>95</v>
      </c>
      <c r="F13" s="337"/>
      <c r="G13" s="337">
        <v>190</v>
      </c>
      <c r="H13" s="341">
        <v>95</v>
      </c>
      <c r="I13" s="343">
        <f t="shared" si="0"/>
        <v>95.714285714285708</v>
      </c>
      <c r="N13" s="333"/>
      <c r="O13" s="333"/>
      <c r="P13" s="333"/>
      <c r="Q13" s="333"/>
    </row>
    <row r="14" spans="1:17" x14ac:dyDescent="0.25">
      <c r="A14" s="336" t="s">
        <v>611</v>
      </c>
      <c r="B14" s="337"/>
      <c r="C14" s="337"/>
      <c r="D14" s="337"/>
      <c r="E14" s="337">
        <v>400</v>
      </c>
      <c r="F14" s="337"/>
      <c r="G14" s="337"/>
      <c r="H14" s="341"/>
      <c r="I14" s="343">
        <f t="shared" si="0"/>
        <v>57.142857142857146</v>
      </c>
      <c r="J14" s="342"/>
      <c r="K14" s="342"/>
      <c r="L14" s="342"/>
      <c r="M14" s="342"/>
      <c r="N14" s="342"/>
      <c r="O14" s="342"/>
    </row>
    <row r="15" spans="1:17" x14ac:dyDescent="0.25">
      <c r="A15" s="336" t="s">
        <v>609</v>
      </c>
      <c r="B15" s="337"/>
      <c r="C15" s="338">
        <v>95</v>
      </c>
      <c r="D15" s="337"/>
      <c r="E15" s="337"/>
      <c r="F15" s="337"/>
      <c r="G15" s="337">
        <v>294.75</v>
      </c>
      <c r="H15" s="341"/>
      <c r="I15" s="343">
        <f t="shared" si="0"/>
        <v>55.678571428571431</v>
      </c>
      <c r="J15" s="342"/>
      <c r="K15" s="342"/>
      <c r="L15" s="342"/>
      <c r="M15" s="342"/>
      <c r="N15" s="342"/>
      <c r="O15" s="342"/>
    </row>
    <row r="16" spans="1:17" x14ac:dyDescent="0.25">
      <c r="A16" s="336" t="s">
        <v>608</v>
      </c>
      <c r="B16" s="337"/>
      <c r="C16" s="339"/>
      <c r="D16" s="337"/>
      <c r="E16" s="337"/>
      <c r="F16" s="337"/>
      <c r="G16" s="337">
        <v>274.95</v>
      </c>
      <c r="H16" s="341"/>
      <c r="I16" s="343">
        <f t="shared" si="0"/>
        <v>39.278571428571425</v>
      </c>
      <c r="J16" s="342"/>
      <c r="K16" s="342"/>
      <c r="L16" s="342"/>
      <c r="M16" s="342"/>
      <c r="N16" s="342"/>
      <c r="O16" s="342"/>
    </row>
    <row r="17" spans="1:9" x14ac:dyDescent="0.25">
      <c r="A17" s="352" t="s">
        <v>596</v>
      </c>
      <c r="B17" s="347"/>
      <c r="C17" s="353"/>
      <c r="D17" s="347"/>
      <c r="E17" s="347">
        <v>206</v>
      </c>
      <c r="F17" s="347"/>
      <c r="G17" s="347"/>
      <c r="H17" s="348"/>
      <c r="I17" s="343">
        <f t="shared" si="0"/>
        <v>29.428571428571427</v>
      </c>
    </row>
    <row r="18" spans="1:9" x14ac:dyDescent="0.25">
      <c r="A18" s="352" t="s">
        <v>612</v>
      </c>
      <c r="B18" s="347"/>
      <c r="C18" s="354"/>
      <c r="D18" s="347"/>
      <c r="E18" s="347">
        <v>165</v>
      </c>
      <c r="F18" s="347"/>
      <c r="G18" s="347"/>
      <c r="H18" s="348"/>
      <c r="I18" s="343">
        <f t="shared" si="0"/>
        <v>23.571428571428573</v>
      </c>
    </row>
    <row r="19" spans="1:9" x14ac:dyDescent="0.25">
      <c r="A19" s="336" t="s">
        <v>606</v>
      </c>
      <c r="B19" s="337">
        <v>95</v>
      </c>
      <c r="C19" s="337"/>
      <c r="D19" s="337"/>
      <c r="E19" s="337"/>
      <c r="F19" s="337"/>
      <c r="G19" s="337"/>
      <c r="H19" s="337"/>
      <c r="I19" s="343">
        <f t="shared" si="0"/>
        <v>13.571428571428571</v>
      </c>
    </row>
    <row r="20" spans="1:9" x14ac:dyDescent="0.25">
      <c r="A20" s="342"/>
      <c r="B20" s="335"/>
      <c r="C20" s="335"/>
      <c r="D20" s="335"/>
      <c r="E20" s="335"/>
      <c r="F20" s="335"/>
      <c r="G20" s="335"/>
      <c r="H20" s="335"/>
      <c r="I20" s="344"/>
    </row>
    <row r="21" spans="1:9" ht="15.6" x14ac:dyDescent="0.3">
      <c r="A21" s="356" t="s">
        <v>616</v>
      </c>
      <c r="B21" s="335"/>
      <c r="C21" s="335"/>
      <c r="D21" s="335"/>
      <c r="E21" s="335"/>
      <c r="F21" s="335"/>
      <c r="G21" s="335"/>
      <c r="H21" s="335"/>
      <c r="I21" s="344"/>
    </row>
    <row r="22" spans="1:9" ht="39.6" x14ac:dyDescent="0.25">
      <c r="A22" s="340" t="s">
        <v>613</v>
      </c>
      <c r="B22" s="337">
        <v>95</v>
      </c>
      <c r="C22" s="338">
        <f>1431+620+1765+1210</f>
        <v>5026</v>
      </c>
      <c r="D22" s="337">
        <v>1348</v>
      </c>
      <c r="E22" s="337"/>
      <c r="F22" s="337">
        <f>1328+1103+190+946</f>
        <v>3567</v>
      </c>
      <c r="G22" s="337">
        <v>1202.68</v>
      </c>
      <c r="H22" s="337">
        <v>285</v>
      </c>
      <c r="I22" s="343">
        <f>SUM(B22:H22)/7</f>
        <v>1646.24</v>
      </c>
    </row>
    <row r="23" spans="1:9" x14ac:dyDescent="0.25">
      <c r="A23" s="349" t="s">
        <v>610</v>
      </c>
      <c r="B23" s="350"/>
      <c r="C23" s="350"/>
      <c r="D23" s="350">
        <f>4139+2400</f>
        <v>6539</v>
      </c>
      <c r="E23" s="350"/>
      <c r="F23" s="350"/>
      <c r="G23" s="350"/>
      <c r="H23" s="351"/>
      <c r="I23" s="343">
        <f>SUM(B23:H23)/7</f>
        <v>934.14285714285711</v>
      </c>
    </row>
    <row r="24" spans="1:9" x14ac:dyDescent="0.25">
      <c r="A24" s="342"/>
      <c r="B24" s="335"/>
      <c r="C24" s="335"/>
      <c r="D24" s="335"/>
      <c r="E24" s="335"/>
      <c r="F24" s="335"/>
      <c r="G24" s="335"/>
      <c r="H24" s="335"/>
      <c r="I24" s="344"/>
    </row>
    <row r="25" spans="1:9" x14ac:dyDescent="0.25">
      <c r="A25" s="331" t="s">
        <v>615</v>
      </c>
      <c r="B25" s="345">
        <f t="shared" ref="B25:G25" si="1">SUM(B7:B19)</f>
        <v>955</v>
      </c>
      <c r="C25" s="345">
        <f t="shared" si="1"/>
        <v>3312</v>
      </c>
      <c r="D25" s="345">
        <f t="shared" si="1"/>
        <v>1390</v>
      </c>
      <c r="E25" s="345">
        <f t="shared" si="1"/>
        <v>1920</v>
      </c>
      <c r="F25" s="345">
        <f t="shared" si="1"/>
        <v>897</v>
      </c>
      <c r="G25" s="345">
        <f t="shared" si="1"/>
        <v>3261.04</v>
      </c>
      <c r="H25" s="346">
        <f>944*2</f>
        <v>1888</v>
      </c>
      <c r="I25" s="363">
        <f>SUM(I8:I23)</f>
        <v>4351.0814285714287</v>
      </c>
    </row>
    <row r="29" spans="1:9" ht="15.6" x14ac:dyDescent="0.3">
      <c r="A29" s="355" t="s">
        <v>590</v>
      </c>
    </row>
    <row r="30" spans="1:9" ht="15" x14ac:dyDescent="0.25">
      <c r="A30"/>
    </row>
    <row r="31" spans="1:9" ht="15" x14ac:dyDescent="0.25">
      <c r="A31" s="357">
        <v>5000</v>
      </c>
      <c r="B31" t="s">
        <v>591</v>
      </c>
    </row>
    <row r="32" spans="1:9" ht="15" x14ac:dyDescent="0.25">
      <c r="A32" s="357">
        <v>0</v>
      </c>
      <c r="B32" t="s">
        <v>601</v>
      </c>
    </row>
    <row r="33" spans="1:2" ht="15" x14ac:dyDescent="0.25">
      <c r="A33" s="357">
        <v>300</v>
      </c>
      <c r="B33" t="s">
        <v>592</v>
      </c>
    </row>
    <row r="34" spans="1:2" ht="15" x14ac:dyDescent="0.25">
      <c r="A34" s="358"/>
    </row>
    <row r="35" spans="1:2" ht="15.6" x14ac:dyDescent="0.3">
      <c r="A35" s="359">
        <f>SUM(A31:A34)</f>
        <v>5300</v>
      </c>
    </row>
  </sheetData>
  <sortState ref="A7:I20">
    <sortCondition descending="1" ref="I7:I20"/>
  </sortState>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FY16 Budget Details</vt:lpstr>
      <vt:lpstr>FY15 Change log</vt:lpstr>
      <vt:lpstr>FY14 Budget Outline</vt:lpstr>
      <vt:lpstr>FY13 Change log</vt:lpstr>
      <vt:lpstr>FY14 Change log</vt:lpstr>
      <vt:lpstr>FY13 Budget Outline</vt:lpstr>
      <vt:lpstr>FY13 Budget Details</vt:lpstr>
      <vt:lpstr>IT</vt:lpstr>
      <vt:lpstr>'FY13 Budget Details'!Print_Area</vt:lpstr>
      <vt:lpstr>'FY13 Budget Outline'!Print_Area</vt:lpstr>
      <vt:lpstr>'FY14 Budget Outline'!Print_Area</vt:lpstr>
      <vt:lpstr>'FY16 Budget Details'!Print_Area</vt:lpstr>
      <vt:lpstr>'FY13 Budget Details'!Print_Titles</vt:lpstr>
      <vt:lpstr>'FY16 Budget 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Pavilion</dc:creator>
  <cp:lastModifiedBy>Town Clerks</cp:lastModifiedBy>
  <cp:lastPrinted>2015-06-03T16:56:13Z</cp:lastPrinted>
  <dcterms:created xsi:type="dcterms:W3CDTF">2010-03-14T23:07:20Z</dcterms:created>
  <dcterms:modified xsi:type="dcterms:W3CDTF">2015-06-03T16:57:58Z</dcterms:modified>
</cp:coreProperties>
</file>